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3256" windowHeight="13176" tabRatio="600" firstSheet="0" activeTab="0" autoFilterDateGrouping="1"/>
  </bookViews>
  <sheets>
    <sheet xmlns:r="http://schemas.openxmlformats.org/officeDocument/2006/relationships" name="FSA" sheetId="1" state="visible" r:id="rId1"/>
    <sheet xmlns:r="http://schemas.openxmlformats.org/officeDocument/2006/relationships" name="Stress test" sheetId="2" state="hidden" r:id="rId2"/>
    <sheet xmlns:r="http://schemas.openxmlformats.org/officeDocument/2006/relationships" name="%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5" sheetId="5" state="hidden" r:id="rId5"/>
    <sheet xmlns:r="http://schemas.openxmlformats.org/officeDocument/2006/relationships" name="BS" sheetId="6" state="hidden" r:id="rId6"/>
    <sheet xmlns:r="http://schemas.openxmlformats.org/officeDocument/2006/relationships" name="BS.data" sheetId="7" state="visible" r:id="rId7"/>
    <sheet xmlns:r="http://schemas.openxmlformats.org/officeDocument/2006/relationships" name="PL" sheetId="8" state="hidden" r:id="rId8"/>
    <sheet xmlns:r="http://schemas.openxmlformats.org/officeDocument/2006/relationships" name="PL.data" sheetId="9" state="visible" r:id="rId9"/>
    <sheet xmlns:r="http://schemas.openxmlformats.org/officeDocument/2006/relationships" name="CF" sheetId="10" state="hidden" r:id="rId10"/>
    <sheet xmlns:r="http://schemas.openxmlformats.org/officeDocument/2006/relationships" name="CF.data" sheetId="11" state="visible" r:id="rId11"/>
    <sheet xmlns:r="http://schemas.openxmlformats.org/officeDocument/2006/relationships" name="Original FS" sheetId="12" state="visible" r:id="rId12"/>
  </sheets>
  <definedNames>
    <definedName name="capital">'Stress test'!$C$13</definedName>
    <definedName name="test">'Stress test'!$C$8</definedName>
  </definedNames>
  <calcPr calcId="145621" fullCalcOnLoad="1"/>
</workbook>
</file>

<file path=xl/styles.xml><?xml version="1.0" encoding="utf-8"?>
<styleSheet xmlns="http://schemas.openxmlformats.org/spreadsheetml/2006/main">
  <numFmts count="12">
    <numFmt numFmtId="164" formatCode="#,##0.0;[Red]\(#,##0.0\)"/>
    <numFmt numFmtId="165" formatCode="0_ ;\-0\ "/>
    <numFmt numFmtId="166" formatCode="#,##0;\(#,##0\)"/>
    <numFmt numFmtId="167" formatCode="#,##0.0_);[Red]\(#,##0.0\)"/>
    <numFmt numFmtId="168" formatCode="#,##0;[Red]\(#,##0\)"/>
    <numFmt numFmtId="169" formatCode="0.0%"/>
    <numFmt numFmtId="170" formatCode="_(* #,##0_);_(* \(#,##0\);_(* &quot;-&quot;??_);_(@_)"/>
    <numFmt numFmtId="171" formatCode="_-* #,##0.0_-;\-* #,##0.0_-;_-* &quot;-&quot;??_-;_-@_-"/>
    <numFmt numFmtId="172" formatCode="#,##0.0;\(#,##0.0\)"/>
    <numFmt numFmtId="173" formatCode="#,##0.00;\(#,##0.00\)"/>
    <numFmt numFmtId="174" formatCode="#,##0.000000;\(#,##0.000000\)"/>
    <numFmt numFmtId="175" formatCode="_-* #,##0.00_-;\-* #,##0.00_-;_-* &quot;-&quot;??_-;_-@_-"/>
  </numFmts>
  <fonts count="77">
    <font>
      <name val="Calibri"/>
      <family val="2"/>
      <color theme="1"/>
      <sz val="11"/>
      <scheme val="minor"/>
    </font>
    <font>
      <name val="Lato"/>
      <family val="2"/>
      <color theme="1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indexed="17"/>
      <sz val="11"/>
    </font>
    <font>
      <name val="Arial"/>
      <family val="2"/>
      <sz val="10"/>
    </font>
    <font>
      <name val="Arial"/>
      <family val="2"/>
      <i val="1"/>
      <sz val="10"/>
    </font>
    <font>
      <name val="Arial"/>
      <family val="2"/>
      <b val="1"/>
      <color rgb="FFFFFFFF"/>
      <sz val="9"/>
    </font>
    <font>
      <name val="Arial"/>
      <family val="2"/>
      <sz val="8"/>
    </font>
    <font>
      <name val="Arial"/>
      <family val="2"/>
      <b val="1"/>
      <sz val="10"/>
    </font>
    <font>
      <name val="Microsoft Sans Serif"/>
      <family val="2"/>
      <sz val="10"/>
    </font>
    <font>
      <name val="Arial"/>
      <family val="2"/>
      <b val="1"/>
      <i val="1"/>
      <sz val="10"/>
    </font>
    <font>
      <name val="Arial"/>
      <family val="2"/>
      <b val="1"/>
      <i val="1"/>
      <color theme="1"/>
      <sz val="10"/>
    </font>
    <font>
      <name val="Calibri Light"/>
      <family val="2"/>
      <b val="1"/>
      <color theme="3"/>
      <sz val="18"/>
      <scheme val="major"/>
    </font>
    <font>
      <name val="Calibri"/>
      <family val="2"/>
      <color rgb="FF9C6500"/>
      <sz val="11"/>
      <scheme val="minor"/>
    </font>
    <font>
      <name val="Verdana"/>
      <family val="2"/>
      <sz val="8"/>
    </font>
    <font>
      <name val="Arial"/>
      <family val="2"/>
      <b val="1"/>
      <sz val="18"/>
    </font>
    <font>
      <name val="Arial"/>
      <family val="2"/>
      <b val="1"/>
      <color rgb="FFFF0000"/>
      <sz val="18"/>
    </font>
    <font>
      <name val="Arial"/>
      <family val="2"/>
      <color rgb="FFFF0000"/>
      <sz val="10"/>
    </font>
    <font>
      <name val="Arial"/>
      <family val="2"/>
      <b val="1"/>
      <color theme="0"/>
      <sz val="11"/>
    </font>
    <font>
      <name val="Arial"/>
      <family val="2"/>
      <i val="1"/>
      <sz val="8"/>
    </font>
    <font>
      <name val="Arial"/>
      <family val="2"/>
      <color indexed="63"/>
      <sz val="8"/>
    </font>
    <font>
      <name val="Arial"/>
      <family val="2"/>
      <i val="1"/>
      <color theme="1"/>
      <sz val="10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1"/>
      <b val="1"/>
      <color indexed="8"/>
      <sz val="11"/>
      <scheme val="minor"/>
    </font>
    <font>
      <name val="Calibri"/>
      <family val="2"/>
      <b val="1"/>
      <i val="1"/>
      <color theme="1"/>
      <sz val="20"/>
      <scheme val="minor"/>
    </font>
    <font>
      <name val="Calibri"/>
      <family val="2"/>
      <b val="1"/>
      <color rgb="FF000000"/>
      <sz val="10"/>
      <scheme val="minor"/>
    </font>
    <font>
      <name val="Calibri"/>
      <family val="1"/>
      <b val="1"/>
      <color indexed="8"/>
      <sz val="14"/>
      <scheme val="minor"/>
    </font>
    <font>
      <name val="Calibri Light"/>
      <family val="1"/>
      <b val="1"/>
      <color theme="1"/>
      <sz val="11"/>
      <scheme val="major"/>
    </font>
    <font>
      <name val="Calibri Light"/>
      <family val="1"/>
      <color theme="1"/>
      <sz val="11"/>
      <scheme val="major"/>
    </font>
    <font>
      <name val="Calibri Light"/>
      <family val="1"/>
      <sz val="11"/>
      <scheme val="major"/>
    </font>
    <font>
      <name val="Calibri Light"/>
      <family val="1"/>
      <i val="1"/>
      <sz val="11"/>
      <scheme val="major"/>
    </font>
    <font>
      <name val="Calibri Light"/>
      <family val="1"/>
      <color rgb="FF000000"/>
      <sz val="11"/>
      <scheme val="major"/>
    </font>
    <font>
      <name val="Calibri"/>
      <family val="1"/>
      <b val="1"/>
      <i val="1"/>
      <color indexed="8"/>
      <sz val="14"/>
      <scheme val="minor"/>
    </font>
    <font>
      <name val="Calibri"/>
      <family val="2"/>
      <b val="1"/>
      <color indexed="8"/>
      <sz val="14"/>
      <scheme val="minor"/>
    </font>
    <font>
      <name val="Calibri"/>
      <family val="1"/>
      <i val="1"/>
      <color indexed="8"/>
      <sz val="11"/>
      <scheme val="minor"/>
    </font>
    <font>
      <name val="Calibri Light"/>
      <family val="1"/>
      <i val="1"/>
      <color theme="1"/>
      <sz val="11"/>
      <scheme val="major"/>
    </font>
    <font>
      <name val="Calibri"/>
      <charset val="163"/>
      <family val="2"/>
      <color theme="1"/>
      <sz val="11"/>
      <scheme val="minor"/>
    </font>
    <font>
      <name val="Calibri"/>
      <charset val="163"/>
      <family val="2"/>
      <b val="1"/>
      <color rgb="FF000000"/>
      <sz val="11"/>
      <scheme val="minor"/>
    </font>
    <font>
      <name val="Calibri"/>
      <charset val="163"/>
      <family val="2"/>
      <b val="1"/>
      <color theme="1"/>
      <sz val="11"/>
      <scheme val="minor"/>
    </font>
    <font>
      <name val="Calibri"/>
      <family val="2"/>
      <b val="1"/>
      <color indexed="17"/>
      <sz val="11"/>
    </font>
    <font>
      <name val="Calibri"/>
      <charset val="163"/>
      <family val="2"/>
      <b val="1"/>
      <color indexed="8"/>
      <sz val="11"/>
      <scheme val="minor"/>
    </font>
    <font>
      <name val="Arial"/>
      <charset val="163"/>
      <family val="2"/>
      <b val="1"/>
      <sz val="10"/>
    </font>
    <font>
      <name val="Arial"/>
      <charset val="163"/>
      <family val="2"/>
      <sz val="10"/>
    </font>
    <font>
      <name val="Arial"/>
      <charset val="163"/>
      <family val="2"/>
      <b val="1"/>
      <i val="1"/>
      <sz val="10"/>
    </font>
    <font>
      <name val="Arial"/>
      <charset val="163"/>
      <family val="2"/>
      <i val="1"/>
      <sz val="10"/>
    </font>
    <font>
      <name val="Calibri"/>
      <family val="2"/>
      <color rgb="FFFF0000"/>
      <sz val="10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rgb="FF444444"/>
      <sz val="11"/>
    </font>
    <font>
      <name val="Arial"/>
      <family val="2"/>
      <color theme="1"/>
      <sz val="10"/>
    </font>
    <font>
      <name val="Calibri Light"/>
      <family val="2"/>
      <sz val="11"/>
      <scheme val="major"/>
    </font>
    <font>
      <name val="Calibri Light"/>
      <family val="2"/>
      <color theme="1"/>
      <sz val="11"/>
      <scheme val="major"/>
    </font>
    <font>
      <name val="Lato"/>
      <family val="2"/>
      <b val="1"/>
      <sz val="10"/>
    </font>
    <font>
      <name val="Lato"/>
      <family val="2"/>
      <sz val="10"/>
    </font>
    <font>
      <name val="Lato"/>
      <family val="2"/>
      <b val="1"/>
      <color rgb="FFFF0000"/>
      <sz val="10"/>
    </font>
    <font>
      <name val="Lato"/>
      <family val="2"/>
      <color rgb="FFFF0000"/>
      <sz val="10"/>
    </font>
    <font>
      <name val="Lato"/>
      <family val="2"/>
      <b val="1"/>
      <color theme="0"/>
      <sz val="10"/>
    </font>
    <font>
      <name val="Lato"/>
      <family val="2"/>
      <i val="1"/>
      <sz val="10"/>
    </font>
    <font>
      <name val="Lato"/>
      <family val="2"/>
      <b val="1"/>
      <i val="1"/>
      <sz val="10"/>
    </font>
    <font>
      <name val="Lato"/>
      <family val="2"/>
      <i val="1"/>
      <color theme="1"/>
      <sz val="10"/>
    </font>
    <font>
      <name val="Lato"/>
      <family val="2"/>
      <b val="1"/>
      <color theme="1"/>
      <sz val="10"/>
    </font>
    <font>
      <name val="Lato"/>
      <family val="2"/>
      <color indexed="63"/>
      <sz val="10"/>
    </font>
    <font>
      <name val="Cambria"/>
      <family val="1"/>
      <b val="1"/>
      <i val="1"/>
      <color theme="1"/>
      <sz val="20"/>
    </font>
    <font>
      <name val="Cambria"/>
      <family val="1"/>
      <color theme="1"/>
      <sz val="11"/>
    </font>
    <font>
      <name val="Cambria"/>
      <family val="1"/>
      <b val="1"/>
      <color theme="1"/>
      <sz val="11"/>
    </font>
    <font>
      <name val="Cambria"/>
      <family val="1"/>
      <b val="1"/>
      <i val="1"/>
      <color theme="1"/>
      <sz val="11"/>
    </font>
    <font>
      <b val="1"/>
    </font>
  </fonts>
  <fills count="20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29">
    <xf numFmtId="0" fontId="3" fillId="0" borderId="0"/>
    <xf numFmtId="0" fontId="4" fillId="3" borderId="1"/>
    <xf numFmtId="0" fontId="5" fillId="4" borderId="2"/>
    <xf numFmtId="0" fontId="6" fillId="4" borderId="1"/>
    <xf numFmtId="0" fontId="10" fillId="0" borderId="0" applyAlignment="1">
      <alignment vertical="top"/>
    </xf>
    <xf numFmtId="0" fontId="11" fillId="0" borderId="0"/>
    <xf numFmtId="0" fontId="13" fillId="11" borderId="0" applyAlignment="1">
      <alignment horizontal="right" vertical="center"/>
    </xf>
    <xf numFmtId="0" fontId="14" fillId="12" borderId="0" applyAlignment="1">
      <alignment horizontal="left"/>
    </xf>
    <xf numFmtId="175" fontId="3" fillId="0" borderId="0"/>
    <xf numFmtId="0" fontId="11" fillId="0" borderId="0"/>
    <xf numFmtId="0" fontId="16" fillId="0" borderId="0" applyAlignment="1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 applyAlignment="1">
      <alignment vertical="top"/>
    </xf>
    <xf numFmtId="0" fontId="21" fillId="0" borderId="0" applyAlignment="1">
      <alignment vertical="top"/>
    </xf>
    <xf numFmtId="0" fontId="21" fillId="0" borderId="0" applyAlignment="1">
      <alignment vertical="top"/>
    </xf>
    <xf numFmtId="0" fontId="21" fillId="0" borderId="0" applyAlignment="1">
      <alignment vertical="top"/>
    </xf>
    <xf numFmtId="0" fontId="21" fillId="0" borderId="0" applyAlignment="1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69">
    <xf numFmtId="0" fontId="0" fillId="0" borderId="0" pivotButton="0" quotePrefix="0" xfId="0"/>
    <xf numFmtId="0" fontId="0" fillId="0" borderId="3" pivotButton="0" quotePrefix="0" xfId="0"/>
    <xf numFmtId="0" fontId="0" fillId="0" borderId="3" pivotButton="0" quotePrefix="1" xfId="0"/>
    <xf numFmtId="0" fontId="0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15" fillId="0" borderId="4" applyAlignment="1" pivotButton="0" quotePrefix="0" xfId="5">
      <alignment horizontal="left"/>
    </xf>
    <xf numFmtId="0" fontId="17" fillId="0" borderId="4" applyAlignment="1" pivotButton="0" quotePrefix="0" xfId="5">
      <alignment horizontal="left"/>
    </xf>
    <xf numFmtId="0" fontId="11" fillId="0" borderId="4" applyAlignment="1" pivotButton="0" quotePrefix="0" xfId="5">
      <alignment horizontal="left"/>
    </xf>
    <xf numFmtId="0" fontId="12" fillId="0" borderId="5" pivotButton="0" quotePrefix="0" xfId="5"/>
    <xf numFmtId="0" fontId="15" fillId="0" borderId="0" applyAlignment="1" pivotButton="0" quotePrefix="0" xfId="5">
      <alignment horizontal="left"/>
    </xf>
    <xf numFmtId="0" fontId="17" fillId="0" borderId="0" applyAlignment="1" pivotButton="0" quotePrefix="0" xfId="5">
      <alignment horizontal="left"/>
    </xf>
    <xf numFmtId="0" fontId="11" fillId="0" borderId="0" applyAlignment="1" pivotButton="0" quotePrefix="0" xfId="5">
      <alignment horizontal="left"/>
    </xf>
    <xf numFmtId="0" fontId="15" fillId="0" borderId="5" applyAlignment="1" pivotButton="0" quotePrefix="0" xfId="5">
      <alignment horizontal="left"/>
    </xf>
    <xf numFmtId="0" fontId="18" fillId="0" borderId="4" applyAlignment="1" pivotButton="0" quotePrefix="0" xfId="0">
      <alignment horizontal="left"/>
    </xf>
    <xf numFmtId="0" fontId="12" fillId="0" borderId="4" applyAlignment="1" pivotButton="0" quotePrefix="1" xfId="5">
      <alignment horizontal="left"/>
    </xf>
    <xf numFmtId="0" fontId="15" fillId="0" borderId="5" pivotButton="0" quotePrefix="0" xfId="5"/>
    <xf numFmtId="0" fontId="8" fillId="0" borderId="0" pivotButton="0" quotePrefix="0" xfId="0"/>
    <xf numFmtId="0" fontId="17" fillId="0" borderId="5" pivotButton="0" quotePrefix="0" xfId="5"/>
    <xf numFmtId="0" fontId="24" fillId="0" borderId="0" pivotButton="0" quotePrefix="0" xfId="0"/>
    <xf numFmtId="0" fontId="15" fillId="0" borderId="0" pivotButton="0" quotePrefix="0" xfId="0"/>
    <xf numFmtId="3" fontId="0" fillId="0" borderId="0" pivotButton="0" quotePrefix="0" xfId="0"/>
    <xf numFmtId="0" fontId="15" fillId="0" borderId="0" applyAlignment="1" pivotButton="0" quotePrefix="0" xfId="0">
      <alignment horizontal="left" indent="1"/>
    </xf>
    <xf numFmtId="0" fontId="11" fillId="0" borderId="0" pivotButton="0" quotePrefix="0" xfId="0"/>
    <xf numFmtId="0" fontId="12" fillId="0" borderId="0" pivotButton="0" quotePrefix="0" xfId="0"/>
    <xf numFmtId="0" fontId="17" fillId="0" borderId="0" pivotButton="0" quotePrefix="0" xfId="0"/>
    <xf numFmtId="1" fontId="0" fillId="0" borderId="0" pivotButton="0" quotePrefix="0" xfId="0"/>
    <xf numFmtId="9" fontId="15" fillId="0" borderId="0" pivotButton="0" quotePrefix="0" xfId="26"/>
    <xf numFmtId="9" fontId="11" fillId="0" borderId="0" pivotButton="0" quotePrefix="0" xfId="26"/>
    <xf numFmtId="0" fontId="28" fillId="0" borderId="4" applyAlignment="1" pivotButton="0" quotePrefix="0" xfId="0">
      <alignment horizontal="left"/>
    </xf>
    <xf numFmtId="38" fontId="0" fillId="0" borderId="0" pivotButton="0" quotePrefix="0" xfId="0"/>
    <xf numFmtId="4" fontId="11" fillId="0" borderId="0" pivotButton="0" quotePrefix="0" xfId="25"/>
    <xf numFmtId="0" fontId="29" fillId="0" borderId="0" pivotButton="0" quotePrefix="0" xfId="0"/>
    <xf numFmtId="0" fontId="30" fillId="0" borderId="0" pivotButton="0" quotePrefix="0" xfId="0"/>
    <xf numFmtId="0" fontId="29" fillId="16" borderId="0" pivotButton="0" quotePrefix="0" xfId="0"/>
    <xf numFmtId="0" fontId="0" fillId="15" borderId="0" pivotButton="0" quotePrefix="0" xfId="0"/>
    <xf numFmtId="3" fontId="8" fillId="0" borderId="0" pivotButton="0" quotePrefix="0" xfId="0"/>
    <xf numFmtId="43" fontId="0" fillId="0" borderId="0" pivotButton="0" quotePrefix="0" xfId="0"/>
    <xf numFmtId="0" fontId="0" fillId="14" borderId="0" pivotButton="0" quotePrefix="0" xfId="0"/>
    <xf numFmtId="0" fontId="12" fillId="0" borderId="0" applyAlignment="1" pivotButton="0" quotePrefix="0" xfId="5">
      <alignment horizontal="left"/>
    </xf>
    <xf numFmtId="0" fontId="12" fillId="0" borderId="0" pivotButton="0" quotePrefix="0" xfId="5"/>
    <xf numFmtId="0" fontId="28" fillId="0" borderId="0" applyAlignment="1" pivotButton="0" quotePrefix="0" xfId="0">
      <alignment horizontal="left"/>
    </xf>
    <xf numFmtId="0" fontId="12" fillId="0" borderId="0" applyAlignment="1" pivotButton="0" quotePrefix="1" xfId="5">
      <alignment horizontal="left"/>
    </xf>
    <xf numFmtId="0" fontId="10" fillId="0" borderId="8" pivotButton="0" quotePrefix="0" xfId="4"/>
    <xf numFmtId="0" fontId="32" fillId="0" borderId="8" pivotButton="0" quotePrefix="0" xfId="4"/>
    <xf numFmtId="0" fontId="34" fillId="0" borderId="8" pivotButton="0" quotePrefix="0" xfId="4"/>
    <xf numFmtId="0" fontId="10" fillId="0" borderId="0" pivotButton="0" quotePrefix="0" xfId="4"/>
    <xf numFmtId="0" fontId="35" fillId="14" borderId="9" pivotButton="0" quotePrefix="0" xfId="0"/>
    <xf numFmtId="0" fontId="36" fillId="18" borderId="11" applyAlignment="1" pivotButton="0" quotePrefix="0" xfId="0">
      <alignment horizontal="right"/>
    </xf>
    <xf numFmtId="0" fontId="37" fillId="0" borderId="3" applyAlignment="1" pivotButton="0" quotePrefix="0" xfId="4">
      <alignment horizontal="center"/>
    </xf>
    <xf numFmtId="0" fontId="37" fillId="0" borderId="3" pivotButton="0" quotePrefix="0" xfId="4"/>
    <xf numFmtId="0" fontId="32" fillId="0" borderId="3" pivotButton="0" quotePrefix="0" xfId="4"/>
    <xf numFmtId="0" fontId="10" fillId="0" borderId="3" pivotButton="0" quotePrefix="0" xfId="4"/>
    <xf numFmtId="0" fontId="34" fillId="0" borderId="12" pivotButton="0" quotePrefix="0" xfId="4"/>
    <xf numFmtId="0" fontId="43" fillId="0" borderId="13" pivotButton="0" quotePrefix="0" xfId="4"/>
    <xf numFmtId="0" fontId="38" fillId="0" borderId="6" pivotButton="0" quotePrefix="0" xfId="0"/>
    <xf numFmtId="0" fontId="43" fillId="0" borderId="3" pivotButton="0" quotePrefix="0" xfId="4"/>
    <xf numFmtId="0" fontId="44" fillId="0" borderId="3" pivotButton="0" quotePrefix="0" xfId="4"/>
    <xf numFmtId="0" fontId="45" fillId="0" borderId="3" pivotButton="0" quotePrefix="0" xfId="4"/>
    <xf numFmtId="0" fontId="34" fillId="0" borderId="3" pivotButton="0" quotePrefix="0" xfId="4"/>
    <xf numFmtId="0" fontId="48" fillId="0" borderId="0" pivotButton="0" quotePrefix="0" xfId="0"/>
    <xf numFmtId="0" fontId="49" fillId="0" borderId="0" applyAlignment="1" pivotButton="0" quotePrefix="0" xfId="0">
      <alignment wrapText="1"/>
    </xf>
    <xf numFmtId="43" fontId="49" fillId="0" borderId="0" pivotButton="0" quotePrefix="0" xfId="0"/>
    <xf numFmtId="0" fontId="49" fillId="0" borderId="0" pivotButton="0" quotePrefix="0" xfId="0"/>
    <xf numFmtId="0" fontId="50" fillId="0" borderId="8" pivotButton="0" quotePrefix="0" xfId="4"/>
    <xf numFmtId="43" fontId="8" fillId="0" borderId="0" pivotButton="0" quotePrefix="0" xfId="0"/>
    <xf numFmtId="0" fontId="51" fillId="0" borderId="8" pivotButton="0" quotePrefix="0" xfId="4"/>
    <xf numFmtId="0" fontId="49" fillId="0" borderId="3" pivotButton="0" quotePrefix="0" xfId="0"/>
    <xf numFmtId="3" fontId="49" fillId="0" borderId="0" pivotButton="0" quotePrefix="0" xfId="0"/>
    <xf numFmtId="0" fontId="54" fillId="0" borderId="15" applyAlignment="1" pivotButton="0" quotePrefix="0" xfId="0">
      <alignment vertical="top" wrapText="1"/>
    </xf>
    <xf numFmtId="0" fontId="54" fillId="0" borderId="16" applyAlignment="1" pivotButton="0" quotePrefix="0" xfId="0">
      <alignment vertical="top" wrapText="1"/>
    </xf>
    <xf numFmtId="0" fontId="54" fillId="0" borderId="17" applyAlignment="1" pivotButton="0" quotePrefix="0" xfId="0">
      <alignment vertical="top" wrapText="1"/>
    </xf>
    <xf numFmtId="0" fontId="55" fillId="0" borderId="15" applyAlignment="1" pivotButton="0" quotePrefix="0" xfId="0">
      <alignment vertical="top" wrapText="1"/>
    </xf>
    <xf numFmtId="0" fontId="55" fillId="0" borderId="16" applyAlignment="1" pivotButton="0" quotePrefix="0" xfId="0">
      <alignment vertical="top" wrapText="1"/>
    </xf>
    <xf numFmtId="0" fontId="55" fillId="0" borderId="17" applyAlignment="1" pivotButton="0" quotePrefix="0" xfId="0">
      <alignment vertical="top" wrapText="1"/>
    </xf>
    <xf numFmtId="0" fontId="53" fillId="0" borderId="15" applyAlignment="1" pivotButton="0" quotePrefix="0" xfId="0">
      <alignment vertical="top" wrapText="1"/>
    </xf>
    <xf numFmtId="0" fontId="53" fillId="0" borderId="16" applyAlignment="1" pivotButton="0" quotePrefix="0" xfId="0">
      <alignment vertical="top" wrapText="1"/>
    </xf>
    <xf numFmtId="0" fontId="53" fillId="0" borderId="17" applyAlignment="1" pivotButton="0" quotePrefix="0" xfId="0">
      <alignment vertical="top" wrapText="1"/>
    </xf>
    <xf numFmtId="0" fontId="0" fillId="0" borderId="15" applyAlignment="1" pivotButton="0" quotePrefix="0" xfId="0">
      <alignment vertical="top" wrapText="1"/>
    </xf>
    <xf numFmtId="0" fontId="0" fillId="0" borderId="16" applyAlignment="1" pivotButton="0" quotePrefix="0" xfId="0">
      <alignment vertical="top" wrapText="1"/>
    </xf>
    <xf numFmtId="0" fontId="0" fillId="0" borderId="17" applyAlignment="1" pivotButton="0" quotePrefix="0" xfId="0">
      <alignment vertical="top" wrapText="1"/>
    </xf>
    <xf numFmtId="0" fontId="0" fillId="0" borderId="15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0" fillId="0" borderId="17" applyAlignment="1" pivotButton="0" quotePrefix="0" xfId="0">
      <alignment wrapText="1"/>
    </xf>
    <xf numFmtId="0" fontId="52" fillId="0" borderId="15" applyAlignment="1" pivotButton="0" quotePrefix="0" xfId="0">
      <alignment vertical="top" wrapText="1"/>
    </xf>
    <xf numFmtId="0" fontId="52" fillId="0" borderId="16" applyAlignment="1" pivotButton="0" quotePrefix="0" xfId="0">
      <alignment vertical="top" wrapText="1"/>
    </xf>
    <xf numFmtId="0" fontId="52" fillId="0" borderId="17" applyAlignment="1" pivotButton="0" quotePrefix="0" xfId="0">
      <alignment vertical="top" wrapText="1"/>
    </xf>
    <xf numFmtId="0" fontId="7" fillId="0" borderId="0" pivotButton="0" quotePrefix="0" xfId="0"/>
    <xf numFmtId="9" fontId="7" fillId="0" borderId="0" pivotButton="0" quotePrefix="0" xfId="0"/>
    <xf numFmtId="9" fontId="0" fillId="0" borderId="0" pivotButton="0" quotePrefix="0" xfId="26"/>
    <xf numFmtId="15" fontId="11" fillId="0" borderId="0" applyAlignment="1" pivotButton="0" quotePrefix="0" xfId="25">
      <alignment horizontal="left"/>
    </xf>
    <xf numFmtId="0" fontId="57" fillId="0" borderId="0" pivotButton="0" quotePrefix="0" xfId="0"/>
    <xf numFmtId="3" fontId="57" fillId="0" borderId="0" pivotButton="0" quotePrefix="0" xfId="0"/>
    <xf numFmtId="3" fontId="15" fillId="0" borderId="0" pivotButton="0" quotePrefix="0" xfId="0"/>
    <xf numFmtId="0" fontId="58" fillId="0" borderId="0" pivotButton="0" quotePrefix="0" xfId="0"/>
    <xf numFmtId="9" fontId="57" fillId="0" borderId="0" pivotButton="0" quotePrefix="0" xfId="0"/>
    <xf numFmtId="0" fontId="56" fillId="0" borderId="0" applyAlignment="1" pivotButton="0" quotePrefix="0" xfId="0">
      <alignment horizontal="left"/>
    </xf>
    <xf numFmtId="9" fontId="0" fillId="0" borderId="0" pivotButton="0" quotePrefix="0" xfId="0"/>
    <xf numFmtId="9" fontId="24" fillId="0" borderId="0" pivotButton="0" quotePrefix="0" xfId="25"/>
    <xf numFmtId="9" fontId="4" fillId="3" borderId="1" pivotButton="0" quotePrefix="0" xfId="1"/>
    <xf numFmtId="3" fontId="4" fillId="3" borderId="1" pivotButton="0" quotePrefix="0" xfId="1"/>
    <xf numFmtId="3" fontId="6" fillId="4" borderId="1" pivotButton="0" quotePrefix="0" xfId="3"/>
    <xf numFmtId="9" fontId="11" fillId="0" borderId="0" pivotButton="0" quotePrefix="0" xfId="25"/>
    <xf numFmtId="9" fontId="5" fillId="4" borderId="2" pivotButton="0" quotePrefix="0" xfId="2"/>
    <xf numFmtId="1" fontId="5" fillId="4" borderId="2" pivotButton="0" quotePrefix="0" xfId="2"/>
    <xf numFmtId="4" fontId="5" fillId="4" borderId="2" pivotButton="0" quotePrefix="0" xfId="2"/>
    <xf numFmtId="0" fontId="8" fillId="0" borderId="18" pivotButton="0" quotePrefix="0" xfId="0"/>
    <xf numFmtId="0" fontId="0" fillId="0" borderId="18" pivotButton="0" quotePrefix="0" xfId="0"/>
    <xf numFmtId="0" fontId="15" fillId="0" borderId="18" pivotButton="0" quotePrefix="0" xfId="23"/>
    <xf numFmtId="0" fontId="59" fillId="0" borderId="18" applyAlignment="1" pivotButton="0" quotePrefix="0" xfId="28">
      <alignment horizontal="center" vertical="center"/>
    </xf>
    <xf numFmtId="1" fontId="0" fillId="0" borderId="18" pivotButton="0" quotePrefix="0" xfId="0"/>
    <xf numFmtId="0" fontId="11" fillId="0" borderId="19" applyAlignment="1" pivotButton="0" quotePrefix="0" xfId="28">
      <alignment horizontal="left" indent="1"/>
    </xf>
    <xf numFmtId="0" fontId="11" fillId="0" borderId="20" applyAlignment="1" pivotButton="0" quotePrefix="0" xfId="28">
      <alignment horizontal="left" indent="1"/>
    </xf>
    <xf numFmtId="0" fontId="11" fillId="0" borderId="0" applyAlignment="1" pivotButton="0" quotePrefix="0" xfId="28">
      <alignment horizontal="left" indent="1"/>
    </xf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6" borderId="27" applyAlignment="1" pivotButton="0" quotePrefix="0" xfId="27">
      <alignment horizontal="right"/>
    </xf>
    <xf numFmtId="0" fontId="11" fillId="0" borderId="25" applyAlignment="1" pivotButton="0" quotePrefix="0" xfId="28">
      <alignment vertical="center" wrapText="1"/>
    </xf>
    <xf numFmtId="0" fontId="10" fillId="0" borderId="8" applyAlignment="1" pivotButton="0" quotePrefix="0" xfId="4">
      <alignment horizontal="left"/>
    </xf>
    <xf numFmtId="0" fontId="32" fillId="0" borderId="8" applyAlignment="1" pivotButton="0" quotePrefix="0" xfId="4">
      <alignment horizontal="left"/>
    </xf>
    <xf numFmtId="0" fontId="1" fillId="0" borderId="0" pivotButton="0" quotePrefix="0" xfId="0"/>
    <xf numFmtId="0" fontId="65" fillId="0" borderId="0" pivotButton="0" quotePrefix="0" xfId="0"/>
    <xf numFmtId="15" fontId="63" fillId="0" borderId="0" applyAlignment="1" pivotButton="0" quotePrefix="0" xfId="25">
      <alignment horizontal="left"/>
    </xf>
    <xf numFmtId="38" fontId="1" fillId="0" borderId="0" pivotButton="0" quotePrefix="0" xfId="0"/>
    <xf numFmtId="0" fontId="62" fillId="0" borderId="0" pivotButton="0" quotePrefix="0" xfId="0"/>
    <xf numFmtId="0" fontId="62" fillId="0" borderId="0" applyAlignment="1" pivotButton="0" quotePrefix="0" xfId="0">
      <alignment horizontal="left"/>
    </xf>
    <xf numFmtId="0" fontId="63" fillId="0" borderId="0" pivotButton="0" quotePrefix="0" xfId="0"/>
    <xf numFmtId="0" fontId="67" fillId="0" borderId="0" pivotButton="0" quotePrefix="0" xfId="0"/>
    <xf numFmtId="0" fontId="68" fillId="0" borderId="0" pivotButton="0" quotePrefix="0" xfId="0"/>
    <xf numFmtId="0" fontId="69" fillId="0" borderId="0" pivotButton="0" quotePrefix="0" xfId="0"/>
    <xf numFmtId="1" fontId="1" fillId="0" borderId="0" applyAlignment="1" pivotButton="0" quotePrefix="0" xfId="0">
      <alignment horizontal="right"/>
    </xf>
    <xf numFmtId="1" fontId="1" fillId="0" borderId="0" pivotButton="0" quotePrefix="0" xfId="0"/>
    <xf numFmtId="0" fontId="1" fillId="0" borderId="0" applyAlignment="1" pivotButton="0" quotePrefix="0" xfId="0">
      <alignment horizontal="right"/>
    </xf>
    <xf numFmtId="9" fontId="1" fillId="0" borderId="0" pivotButton="0" quotePrefix="0" xfId="0"/>
    <xf numFmtId="0" fontId="70" fillId="0" borderId="0" pivotButton="0" quotePrefix="0" xfId="0"/>
    <xf numFmtId="9" fontId="62" fillId="0" borderId="0" pivotButton="0" quotePrefix="0" xfId="26"/>
    <xf numFmtId="9" fontId="63" fillId="0" borderId="0" pivotButton="0" quotePrefix="0" xfId="25"/>
    <xf numFmtId="9" fontId="63" fillId="0" borderId="0" pivotButton="0" quotePrefix="0" xfId="26"/>
    <xf numFmtId="9" fontId="1" fillId="0" borderId="0" pivotButton="0" quotePrefix="0" xfId="26"/>
    <xf numFmtId="9" fontId="65" fillId="0" borderId="0" pivotButton="0" quotePrefix="0" xfId="0"/>
    <xf numFmtId="2" fontId="1" fillId="0" borderId="0" pivotButton="0" quotePrefix="0" xfId="0"/>
    <xf numFmtId="0" fontId="65" fillId="0" borderId="0" applyAlignment="1" pivotButton="0" quotePrefix="0" xfId="0">
      <alignment horizontal="left"/>
    </xf>
    <xf numFmtId="9" fontId="62" fillId="0" borderId="0" pivotButton="0" quotePrefix="0" xfId="25"/>
    <xf numFmtId="9" fontId="67" fillId="0" borderId="0" pivotButton="0" quotePrefix="0" xfId="25"/>
    <xf numFmtId="0" fontId="74" fillId="0" borderId="34" applyAlignment="1" pivotButton="0" quotePrefix="0" xfId="0">
      <alignment horizontal="justify" vertical="center" wrapText="1"/>
    </xf>
    <xf numFmtId="0" fontId="74" fillId="0" borderId="38" applyAlignment="1" pivotButton="0" quotePrefix="0" xfId="0">
      <alignment horizontal="justify" vertical="center" wrapText="1"/>
    </xf>
    <xf numFmtId="0" fontId="74" fillId="0" borderId="36" applyAlignment="1" pivotButton="0" quotePrefix="0" xfId="0">
      <alignment horizontal="justify" vertical="center" wrapText="1"/>
    </xf>
    <xf numFmtId="0" fontId="73" fillId="0" borderId="36" applyAlignment="1" pivotButton="0" quotePrefix="0" xfId="0">
      <alignment horizontal="justify" vertical="center" wrapText="1"/>
    </xf>
    <xf numFmtId="0" fontId="75" fillId="0" borderId="36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right"/>
    </xf>
    <xf numFmtId="0" fontId="35" fillId="14" borderId="9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10" fillId="0" borderId="8" applyAlignment="1" pivotButton="0" quotePrefix="0" xfId="4">
      <alignment horizontal="right"/>
    </xf>
    <xf numFmtId="49" fontId="10" fillId="0" borderId="8" applyAlignment="1" pivotButton="0" quotePrefix="0" xfId="4">
      <alignment horizontal="right"/>
    </xf>
    <xf numFmtId="0" fontId="33" fillId="0" borderId="0" applyAlignment="1" pivotButton="0" quotePrefix="0" xfId="0">
      <alignment horizontal="right"/>
    </xf>
    <xf numFmtId="0" fontId="34" fillId="0" borderId="8" applyAlignment="1" pivotButton="0" quotePrefix="0" xfId="4">
      <alignment horizontal="right"/>
    </xf>
    <xf numFmtId="0" fontId="72" fillId="14" borderId="9" applyAlignment="1" pivotButton="0" quotePrefix="0" xfId="0">
      <alignment horizontal="right"/>
    </xf>
    <xf numFmtId="0" fontId="73" fillId="0" borderId="33" applyAlignment="1" pivotButton="0" quotePrefix="0" xfId="0">
      <alignment horizontal="right" vertical="center" wrapText="1"/>
    </xf>
    <xf numFmtId="0" fontId="73" fillId="0" borderId="35" applyAlignment="1" pivotButton="0" quotePrefix="0" xfId="0">
      <alignment horizontal="right" vertical="center" wrapText="1"/>
    </xf>
    <xf numFmtId="0" fontId="75" fillId="0" borderId="35" applyAlignment="1" pivotButton="0" quotePrefix="0" xfId="0">
      <alignment horizontal="right" vertical="center" wrapText="1"/>
    </xf>
    <xf numFmtId="0" fontId="74" fillId="0" borderId="35" applyAlignment="1" pivotButton="0" quotePrefix="0" xfId="0">
      <alignment horizontal="right" vertical="center" wrapText="1"/>
    </xf>
    <xf numFmtId="0" fontId="74" fillId="0" borderId="37" applyAlignment="1" pivotButton="0" quotePrefix="0" xfId="0">
      <alignment horizontal="right" vertical="center" wrapText="1"/>
    </xf>
    <xf numFmtId="0" fontId="0" fillId="0" borderId="0" pivotButton="0" quotePrefix="0" xfId="0"/>
    <xf numFmtId="0" fontId="0" fillId="14" borderId="10" pivotButton="0" quotePrefix="0" xfId="0"/>
    <xf numFmtId="0" fontId="39" fillId="14" borderId="14" pivotButton="0" quotePrefix="0" xfId="0"/>
    <xf numFmtId="0" fontId="39" fillId="0" borderId="0" pivotButton="0" quotePrefix="0" xfId="0"/>
    <xf numFmtId="0" fontId="41" fillId="0" borderId="0" pivotButton="0" quotePrefix="0" xfId="0"/>
    <xf numFmtId="0" fontId="46" fillId="0" borderId="0" pivotButton="0" quotePrefix="0" xfId="0"/>
    <xf numFmtId="0" fontId="38" fillId="0" borderId="0" pivotButton="0" quotePrefix="0" xfId="0"/>
    <xf numFmtId="0" fontId="33" fillId="0" borderId="0" pivotButton="0" quotePrefix="0" xfId="0"/>
    <xf numFmtId="0" fontId="73" fillId="14" borderId="10" pivotButton="0" quotePrefix="0" xfId="0"/>
    <xf numFmtId="9" fontId="63" fillId="19" borderId="0" pivotButton="0" quotePrefix="0" xfId="26"/>
    <xf numFmtId="9" fontId="3" fillId="0" borderId="0" pivotButton="0" quotePrefix="0" xfId="26"/>
    <xf numFmtId="0" fontId="1" fillId="19" borderId="0" pivotButton="0" quotePrefix="0" xfId="0"/>
    <xf numFmtId="43" fontId="3" fillId="0" borderId="0" pivotButton="0" quotePrefix="0" xfId="25"/>
    <xf numFmtId="38" fontId="70" fillId="0" borderId="0" pivotButton="0" quotePrefix="0" xfId="0"/>
    <xf numFmtId="164" fontId="62" fillId="0" borderId="0" pivotButton="0" quotePrefix="0" xfId="25"/>
    <xf numFmtId="164" fontId="63" fillId="0" borderId="0" pivotButton="0" quotePrefix="0" xfId="25"/>
    <xf numFmtId="164" fontId="63" fillId="0" borderId="0" applyAlignment="1" pivotButton="0" quotePrefix="0" xfId="25">
      <alignment horizontal="left"/>
    </xf>
    <xf numFmtId="164" fontId="64" fillId="0" borderId="0" pivotButton="0" quotePrefix="0" xfId="25"/>
    <xf numFmtId="164" fontId="65" fillId="0" borderId="0" applyAlignment="1" pivotButton="0" quotePrefix="0" xfId="25">
      <alignment horizontal="center"/>
    </xf>
    <xf numFmtId="164" fontId="66" fillId="13" borderId="0" pivotButton="0" quotePrefix="0" xfId="25"/>
    <xf numFmtId="165" fontId="66" fillId="13" borderId="0" applyAlignment="1" pivotButton="0" quotePrefix="0" xfId="25">
      <alignment horizontal="right"/>
    </xf>
    <xf numFmtId="165" fontId="62" fillId="0" borderId="0" pivotButton="0" quotePrefix="0" xfId="25"/>
    <xf numFmtId="165" fontId="63" fillId="0" borderId="0" pivotButton="0" quotePrefix="0" xfId="25"/>
    <xf numFmtId="164" fontId="63" fillId="0" borderId="0" applyAlignment="1" pivotButton="0" quotePrefix="0" xfId="25">
      <alignment horizontal="center"/>
    </xf>
    <xf numFmtId="164" fontId="62" fillId="0" borderId="0" applyAlignment="1" pivotButton="0" quotePrefix="0" xfId="25">
      <alignment horizontal="left"/>
    </xf>
    <xf numFmtId="166" fontId="62" fillId="0" borderId="0" pivotButton="0" quotePrefix="0" xfId="25"/>
    <xf numFmtId="164" fontId="63" fillId="0" borderId="0" applyAlignment="1" pivotButton="0" quotePrefix="0" xfId="25">
      <alignment horizontal="left" indent="1"/>
    </xf>
    <xf numFmtId="164" fontId="1" fillId="0" borderId="0" pivotButton="0" quotePrefix="0" xfId="25"/>
    <xf numFmtId="166" fontId="63" fillId="0" borderId="0" pivotButton="0" quotePrefix="0" xfId="25"/>
    <xf numFmtId="164" fontId="67" fillId="0" borderId="0" pivotButton="0" quotePrefix="0" xfId="25"/>
    <xf numFmtId="167" fontId="1" fillId="0" borderId="0" pivotButton="0" quotePrefix="0" xfId="0"/>
    <xf numFmtId="164" fontId="1" fillId="0" borderId="0" applyAlignment="1" pivotButton="0" quotePrefix="0" xfId="25">
      <alignment horizontal="left" indent="1"/>
    </xf>
    <xf numFmtId="166" fontId="62" fillId="0" borderId="0" pivotButton="0" quotePrefix="0" xfId="0"/>
    <xf numFmtId="164" fontId="68" fillId="0" borderId="0" pivotButton="0" quotePrefix="0" xfId="25"/>
    <xf numFmtId="166" fontId="67" fillId="0" borderId="0" pivotButton="0" quotePrefix="0" xfId="25"/>
    <xf numFmtId="164" fontId="62" fillId="0" borderId="7" pivotButton="0" quotePrefix="0" xfId="25"/>
    <xf numFmtId="167" fontId="62" fillId="0" borderId="7" pivotButton="0" quotePrefix="0" xfId="25"/>
    <xf numFmtId="166" fontId="62" fillId="0" borderId="7" pivotButton="0" quotePrefix="0" xfId="25"/>
    <xf numFmtId="166" fontId="69" fillId="0" borderId="0" pivotButton="0" quotePrefix="0" xfId="0"/>
    <xf numFmtId="165" fontId="62" fillId="0" borderId="0" applyAlignment="1" pivotButton="0" quotePrefix="0" xfId="25">
      <alignment horizontal="center"/>
    </xf>
    <xf numFmtId="168" fontId="63" fillId="0" borderId="0" pivotButton="0" quotePrefix="0" xfId="25"/>
    <xf numFmtId="168" fontId="1" fillId="0" borderId="0" pivotButton="0" quotePrefix="0" xfId="0"/>
    <xf numFmtId="169" fontId="63" fillId="0" borderId="0" pivotButton="0" quotePrefix="0" xfId="25"/>
    <xf numFmtId="169" fontId="1" fillId="0" borderId="0" pivotButton="0" quotePrefix="0" xfId="26"/>
    <xf numFmtId="169" fontId="63" fillId="0" borderId="0" pivotButton="0" quotePrefix="0" xfId="26"/>
    <xf numFmtId="169" fontId="1" fillId="0" borderId="0" pivotButton="0" quotePrefix="0" xfId="0"/>
    <xf numFmtId="168" fontId="62" fillId="0" borderId="0" pivotButton="0" quotePrefix="0" xfId="25"/>
    <xf numFmtId="170" fontId="63" fillId="0" borderId="0" pivotButton="0" quotePrefix="0" xfId="25"/>
    <xf numFmtId="171" fontId="63" fillId="0" borderId="0" pivotButton="0" quotePrefix="0" xfId="25"/>
    <xf numFmtId="172" fontId="63" fillId="0" borderId="0" pivotButton="0" quotePrefix="0" xfId="25"/>
    <xf numFmtId="168" fontId="70" fillId="0" borderId="0" pivotButton="0" quotePrefix="0" xfId="0"/>
    <xf numFmtId="164" fontId="1" fillId="0" borderId="0" pivotButton="0" quotePrefix="1" xfId="25"/>
    <xf numFmtId="164" fontId="71" fillId="0" borderId="0" pivotButton="0" quotePrefix="0" xfId="25"/>
    <xf numFmtId="164" fontId="65" fillId="0" borderId="0" pivotButton="0" quotePrefix="0" xfId="25"/>
    <xf numFmtId="173" fontId="63" fillId="0" borderId="0" pivotButton="0" quotePrefix="0" xfId="25"/>
    <xf numFmtId="172" fontId="63" fillId="0" borderId="0" applyAlignment="1" pivotButton="0" quotePrefix="0" xfId="25">
      <alignment horizontal="right"/>
    </xf>
    <xf numFmtId="166" fontId="1" fillId="0" borderId="0" pivotButton="0" quotePrefix="0" xfId="0"/>
    <xf numFmtId="170" fontId="1" fillId="0" borderId="0" pivotButton="0" quotePrefix="0" xfId="25"/>
    <xf numFmtId="164" fontId="15" fillId="0" borderId="0" pivotButton="0" quotePrefix="0" xfId="25"/>
    <xf numFmtId="165" fontId="25" fillId="13" borderId="0" applyAlignment="1" pivotButton="0" quotePrefix="0" xfId="25">
      <alignment horizontal="right"/>
    </xf>
    <xf numFmtId="166" fontId="0" fillId="0" borderId="0" pivotButton="0" quotePrefix="0" xfId="0"/>
    <xf numFmtId="164" fontId="24" fillId="0" borderId="0" applyAlignment="1" pivotButton="0" quotePrefix="0" xfId="25">
      <alignment horizontal="center"/>
    </xf>
    <xf numFmtId="166" fontId="6" fillId="4" borderId="1" pivotButton="0" quotePrefix="0" xfId="3"/>
    <xf numFmtId="170" fontId="4" fillId="3" borderId="1" applyAlignment="1" pivotButton="0" quotePrefix="0" xfId="1">
      <alignment horizontal="center"/>
    </xf>
    <xf numFmtId="174" fontId="0" fillId="0" borderId="0" pivotButton="0" quotePrefix="0" xfId="0"/>
    <xf numFmtId="164" fontId="11" fillId="0" borderId="0" pivotButton="0" quotePrefix="0" xfId="25"/>
    <xf numFmtId="164" fontId="22" fillId="0" borderId="0" pivotButton="0" quotePrefix="0" xfId="25"/>
    <xf numFmtId="164" fontId="23" fillId="0" borderId="0" pivotButton="0" quotePrefix="0" xfId="25"/>
    <xf numFmtId="164" fontId="25" fillId="13" borderId="0" pivotButton="0" quotePrefix="0" xfId="25"/>
    <xf numFmtId="165" fontId="15" fillId="0" borderId="0" pivotButton="0" quotePrefix="0" xfId="25"/>
    <xf numFmtId="165" fontId="11" fillId="0" borderId="0" pivotButton="0" quotePrefix="0" xfId="25"/>
    <xf numFmtId="164" fontId="11" fillId="0" borderId="0" applyAlignment="1" pivotButton="0" quotePrefix="0" xfId="25">
      <alignment horizontal="center"/>
    </xf>
    <xf numFmtId="164" fontId="15" fillId="0" borderId="0" applyAlignment="1" pivotButton="0" quotePrefix="0" xfId="25">
      <alignment horizontal="left" indent="1"/>
    </xf>
    <xf numFmtId="166" fontId="15" fillId="0" borderId="0" pivotButton="0" quotePrefix="0" xfId="25"/>
    <xf numFmtId="164" fontId="11" fillId="0" borderId="0" applyAlignment="1" pivotButton="0" quotePrefix="0" xfId="25">
      <alignment horizontal="left" indent="1"/>
    </xf>
    <xf numFmtId="164" fontId="47" fillId="0" borderId="0" pivotButton="0" quotePrefix="0" xfId="25"/>
    <xf numFmtId="166" fontId="53" fillId="0" borderId="0" pivotButton="0" quotePrefix="0" xfId="25"/>
    <xf numFmtId="164" fontId="12" fillId="0" borderId="0" pivotButton="0" quotePrefix="0" xfId="25"/>
    <xf numFmtId="166" fontId="11" fillId="0" borderId="0" pivotButton="0" quotePrefix="0" xfId="25"/>
    <xf numFmtId="164" fontId="0" fillId="0" borderId="0" pivotButton="0" quotePrefix="0" xfId="25"/>
    <xf numFmtId="167" fontId="0" fillId="0" borderId="0" pivotButton="0" quotePrefix="0" xfId="0"/>
    <xf numFmtId="166" fontId="12" fillId="0" borderId="0" pivotButton="0" quotePrefix="0" xfId="0"/>
    <xf numFmtId="164" fontId="15" fillId="0" borderId="7" pivotButton="0" quotePrefix="0" xfId="25"/>
    <xf numFmtId="166" fontId="15" fillId="0" borderId="7" pivotButton="0" quotePrefix="0" xfId="25"/>
    <xf numFmtId="166" fontId="17" fillId="0" borderId="0" pivotButton="0" quotePrefix="0" xfId="0"/>
    <xf numFmtId="167" fontId="15" fillId="0" borderId="7" pivotButton="0" quotePrefix="0" xfId="25"/>
    <xf numFmtId="164" fontId="17" fillId="0" borderId="0" pivotButton="0" quotePrefix="0" xfId="25"/>
    <xf numFmtId="166" fontId="12" fillId="0" borderId="0" pivotButton="0" quotePrefix="0" xfId="25"/>
    <xf numFmtId="168" fontId="0" fillId="0" borderId="0" pivotButton="0" quotePrefix="0" xfId="0"/>
    <xf numFmtId="165" fontId="15" fillId="0" borderId="0" applyAlignment="1" pivotButton="0" quotePrefix="0" xfId="25">
      <alignment horizontal="center"/>
    </xf>
    <xf numFmtId="168" fontId="11" fillId="0" borderId="0" pivotButton="0" quotePrefix="0" xfId="25"/>
    <xf numFmtId="168" fontId="15" fillId="0" borderId="0" pivotButton="0" quotePrefix="0" xfId="25"/>
    <xf numFmtId="171" fontId="11" fillId="0" borderId="0" pivotButton="0" quotePrefix="0" xfId="25"/>
    <xf numFmtId="168" fontId="57" fillId="0" borderId="0" pivotButton="0" quotePrefix="0" xfId="0"/>
    <xf numFmtId="172" fontId="11" fillId="0" borderId="0" pivotButton="0" quotePrefix="0" xfId="25"/>
    <xf numFmtId="172" fontId="5" fillId="4" borderId="2" pivotButton="0" quotePrefix="0" xfId="2"/>
    <xf numFmtId="164" fontId="26" fillId="0" borderId="0" pivotButton="0" quotePrefix="0" xfId="25"/>
    <xf numFmtId="164" fontId="14" fillId="0" borderId="0" pivotButton="0" quotePrefix="0" xfId="25"/>
    <xf numFmtId="164" fontId="0" fillId="0" borderId="0" pivotButton="0" quotePrefix="1" xfId="25"/>
    <xf numFmtId="164" fontId="27" fillId="0" borderId="0" pivotButton="0" quotePrefix="0" xfId="25"/>
    <xf numFmtId="164" fontId="7" fillId="0" borderId="0" pivotButton="0" quotePrefix="0" xfId="25"/>
    <xf numFmtId="166" fontId="5" fillId="4" borderId="2" pivotButton="0" quotePrefix="0" xfId="2"/>
    <xf numFmtId="170" fontId="0" fillId="0" borderId="0" pivotButton="0" quotePrefix="0" xfId="25"/>
    <xf numFmtId="170" fontId="5" fillId="4" borderId="2" pivotButton="0" quotePrefix="0" xfId="2"/>
    <xf numFmtId="174" fontId="1" fillId="0" borderId="0" pivotButton="0" quotePrefix="0" xfId="0"/>
    <xf numFmtId="166" fontId="67" fillId="0" borderId="0" pivotButton="0" quotePrefix="0" xfId="0"/>
    <xf numFmtId="165" fontId="25" fillId="13" borderId="18" applyAlignment="1" pivotButton="0" quotePrefix="0" xfId="25">
      <alignment horizontal="right"/>
    </xf>
    <xf numFmtId="164" fontId="11" fillId="0" borderId="18" pivotButton="0" quotePrefix="0" xfId="25"/>
    <xf numFmtId="170" fontId="2" fillId="6" borderId="18" applyAlignment="1" pivotButton="0" quotePrefix="0" xfId="27">
      <alignment horizontal="right"/>
    </xf>
    <xf numFmtId="170" fontId="59" fillId="0" borderId="18" applyAlignment="1" pivotButton="0" quotePrefix="0" xfId="8">
      <alignment horizontal="right"/>
    </xf>
    <xf numFmtId="170" fontId="11" fillId="0" borderId="20" applyAlignment="1" pivotButton="0" quotePrefix="0" xfId="8">
      <alignment horizontal="center"/>
    </xf>
    <xf numFmtId="170" fontId="3" fillId="6" borderId="21" applyAlignment="1" pivotButton="0" quotePrefix="0" xfId="25">
      <alignment horizontal="right"/>
    </xf>
    <xf numFmtId="170" fontId="11" fillId="0" borderId="22" applyAlignment="1" pivotButton="0" quotePrefix="0" xfId="8">
      <alignment horizontal="center"/>
    </xf>
    <xf numFmtId="164" fontId="11" fillId="0" borderId="23" pivotButton="0" quotePrefix="0" xfId="25"/>
    <xf numFmtId="170" fontId="11" fillId="0" borderId="0" applyAlignment="1" pivotButton="0" quotePrefix="0" xfId="8">
      <alignment horizontal="center"/>
    </xf>
    <xf numFmtId="170" fontId="3" fillId="6" borderId="24" applyAlignment="1" pivotButton="0" quotePrefix="0" xfId="25">
      <alignment horizontal="right"/>
    </xf>
    <xf numFmtId="170" fontId="11" fillId="0" borderId="3" applyAlignment="1" pivotButton="0" quotePrefix="0" xfId="8">
      <alignment horizontal="center"/>
    </xf>
    <xf numFmtId="168" fontId="2" fillId="6" borderId="18" applyAlignment="1" pivotButton="0" quotePrefix="0" xfId="27">
      <alignment horizontal="right"/>
    </xf>
    <xf numFmtId="170" fontId="0" fillId="0" borderId="0" pivotButton="0" quotePrefix="0" xfId="0"/>
    <xf numFmtId="170" fontId="0" fillId="0" borderId="3" pivotButton="0" quotePrefix="0" xfId="0"/>
    <xf numFmtId="170" fontId="0" fillId="0" borderId="26" pivotButton="0" quotePrefix="0" xfId="0"/>
    <xf numFmtId="170" fontId="0" fillId="0" borderId="28" pivotButton="0" quotePrefix="0" xfId="0"/>
    <xf numFmtId="170" fontId="3" fillId="6" borderId="29" pivotButton="0" quotePrefix="0" xfId="25"/>
    <xf numFmtId="170" fontId="3" fillId="6" borderId="21" pivotButton="0" quotePrefix="0" xfId="25"/>
    <xf numFmtId="170" fontId="3" fillId="0" borderId="21" applyAlignment="1" pivotButton="0" quotePrefix="0" xfId="25">
      <alignment horizontal="right"/>
    </xf>
    <xf numFmtId="170" fontId="3" fillId="0" borderId="30" applyAlignment="1" pivotButton="0" quotePrefix="0" xfId="25">
      <alignment horizontal="right"/>
    </xf>
    <xf numFmtId="170" fontId="3" fillId="6" borderId="31" pivotButton="0" quotePrefix="0" xfId="25"/>
    <xf numFmtId="170" fontId="3" fillId="6" borderId="18" pivotButton="0" quotePrefix="0" xfId="25"/>
    <xf numFmtId="170" fontId="3" fillId="6" borderId="18" applyAlignment="1" pivotButton="0" quotePrefix="0" xfId="25">
      <alignment horizontal="right"/>
    </xf>
    <xf numFmtId="170" fontId="3" fillId="0" borderId="18" applyAlignment="1" pivotButton="0" quotePrefix="0" xfId="25">
      <alignment horizontal="right"/>
    </xf>
    <xf numFmtId="170" fontId="3" fillId="0" borderId="32" applyAlignment="1" pivotButton="0" quotePrefix="0" xfId="25">
      <alignment horizontal="right"/>
    </xf>
    <xf numFmtId="170" fontId="0" fillId="17" borderId="0" pivotButton="0" quotePrefix="0" xfId="0"/>
    <xf numFmtId="170" fontId="29" fillId="0" borderId="0" pivotButton="0" quotePrefix="0" xfId="25"/>
    <xf numFmtId="170" fontId="29" fillId="0" borderId="0" pivotButton="0" quotePrefix="0" xfId="0"/>
    <xf numFmtId="170" fontId="31" fillId="0" borderId="0" pivotButton="0" quotePrefix="0" xfId="0"/>
    <xf numFmtId="170" fontId="29" fillId="16" borderId="0" pivotButton="0" quotePrefix="0" xfId="25"/>
    <xf numFmtId="170" fontId="31" fillId="0" borderId="0" pivotButton="0" quotePrefix="0" xfId="25"/>
    <xf numFmtId="170" fontId="33" fillId="0" borderId="0" pivotButton="0" quotePrefix="0" xfId="0"/>
    <xf numFmtId="164" fontId="60" fillId="0" borderId="0" pivotButton="0" quotePrefix="0" xfId="25"/>
    <xf numFmtId="170" fontId="33" fillId="0" borderId="0" pivotButton="0" quotePrefix="0" xfId="25"/>
    <xf numFmtId="164" fontId="40" fillId="0" borderId="0" pivotButton="0" quotePrefix="0" xfId="25"/>
    <xf numFmtId="164" fontId="39" fillId="0" borderId="0" pivotButton="0" quotePrefix="0" xfId="25"/>
    <xf numFmtId="164" fontId="61" fillId="0" borderId="0" pivotButton="0" quotePrefix="0" xfId="25"/>
    <xf numFmtId="164" fontId="42" fillId="0" borderId="0" pivotButton="0" quotePrefix="0" xfId="0"/>
    <xf numFmtId="164" fontId="38" fillId="0" borderId="0" pivotButton="0" quotePrefix="0" xfId="25"/>
    <xf numFmtId="170" fontId="8" fillId="0" borderId="0" pivotButton="0" quotePrefix="0" xfId="25"/>
    <xf numFmtId="170" fontId="8" fillId="0" borderId="0" pivotButton="0" quotePrefix="0" xfId="0"/>
    <xf numFmtId="170" fontId="49" fillId="0" borderId="0" pivotButton="0" quotePrefix="0" xfId="25"/>
    <xf numFmtId="164" fontId="60" fillId="0" borderId="0" applyAlignment="1" pivotButton="0" quotePrefix="0" xfId="25">
      <alignment horizontal="left"/>
    </xf>
    <xf numFmtId="164" fontId="61" fillId="0" borderId="0" applyAlignment="1" pivotButton="0" quotePrefix="0" xfId="25">
      <alignment horizontal="left"/>
    </xf>
    <xf numFmtId="164" fontId="59" fillId="0" borderId="0" pivotButton="0" quotePrefix="0" xfId="25"/>
    <xf numFmtId="0" fontId="8" fillId="0" borderId="12" applyAlignment="1" pivotButton="0" quotePrefix="0" xfId="0">
      <alignment horizontal="left"/>
    </xf>
    <xf numFmtId="0" fontId="0" fillId="0" borderId="6" pivotButton="0" quotePrefix="0" xfId="0"/>
    <xf numFmtId="165" fontId="66" fillId="13" borderId="0" applyAlignment="1" pivotButton="0" quotePrefix="0" xfId="25">
      <alignment horizontal="right"/>
    </xf>
    <xf numFmtId="165" fontId="62" fillId="0" borderId="0" pivotButton="0" quotePrefix="0" xfId="25"/>
    <xf numFmtId="165" fontId="63" fillId="0" borderId="0" pivotButton="0" quotePrefix="0" xfId="25"/>
    <xf numFmtId="166" fontId="62" fillId="0" borderId="0" pivotButton="0" quotePrefix="0" xfId="25"/>
    <xf numFmtId="166" fontId="63" fillId="0" borderId="0" pivotButton="0" quotePrefix="0" xfId="25"/>
    <xf numFmtId="167" fontId="1" fillId="0" borderId="0" pivotButton="0" quotePrefix="0" xfId="0"/>
    <xf numFmtId="166" fontId="62" fillId="0" borderId="0" pivotButton="0" quotePrefix="0" xfId="0"/>
    <xf numFmtId="166" fontId="67" fillId="0" borderId="0" pivotButton="0" quotePrefix="0" xfId="25"/>
    <xf numFmtId="167" fontId="62" fillId="0" borderId="7" pivotButton="0" quotePrefix="0" xfId="25"/>
    <xf numFmtId="166" fontId="62" fillId="0" borderId="7" pivotButton="0" quotePrefix="0" xfId="25"/>
    <xf numFmtId="166" fontId="69" fillId="0" borderId="0" pivotButton="0" quotePrefix="0" xfId="0"/>
    <xf numFmtId="165" fontId="62" fillId="0" borderId="0" applyAlignment="1" pivotButton="0" quotePrefix="0" xfId="25">
      <alignment horizontal="center"/>
    </xf>
    <xf numFmtId="168" fontId="63" fillId="0" borderId="0" pivotButton="0" quotePrefix="0" xfId="25"/>
    <xf numFmtId="168" fontId="1" fillId="0" borderId="0" pivotButton="0" quotePrefix="0" xfId="0"/>
    <xf numFmtId="169" fontId="63" fillId="0" borderId="0" pivotButton="0" quotePrefix="0" xfId="25"/>
    <xf numFmtId="169" fontId="1" fillId="0" borderId="0" pivotButton="0" quotePrefix="0" xfId="26"/>
    <xf numFmtId="169" fontId="63" fillId="0" borderId="0" pivotButton="0" quotePrefix="0" xfId="26"/>
    <xf numFmtId="169" fontId="1" fillId="0" borderId="0" pivotButton="0" quotePrefix="0" xfId="0"/>
    <xf numFmtId="168" fontId="62" fillId="0" borderId="0" pivotButton="0" quotePrefix="0" xfId="25"/>
    <xf numFmtId="171" fontId="63" fillId="0" borderId="0" pivotButton="0" quotePrefix="0" xfId="25"/>
    <xf numFmtId="172" fontId="63" fillId="0" borderId="0" pivotButton="0" quotePrefix="0" xfId="25"/>
    <xf numFmtId="168" fontId="70" fillId="0" borderId="0" pivotButton="0" quotePrefix="0" xfId="0"/>
    <xf numFmtId="173" fontId="63" fillId="0" borderId="0" pivotButton="0" quotePrefix="0" xfId="25"/>
    <xf numFmtId="172" fontId="63" fillId="0" borderId="0" applyAlignment="1" pivotButton="0" quotePrefix="0" xfId="25">
      <alignment horizontal="right"/>
    </xf>
    <xf numFmtId="166" fontId="1" fillId="0" borderId="0" pivotButton="0" quotePrefix="0" xfId="0"/>
    <xf numFmtId="165" fontId="25" fillId="13" borderId="0" applyAlignment="1" pivotButton="0" quotePrefix="0" xfId="25">
      <alignment horizontal="right"/>
    </xf>
    <xf numFmtId="166" fontId="0" fillId="0" borderId="0" pivotButton="0" quotePrefix="0" xfId="0"/>
    <xf numFmtId="166" fontId="6" fillId="4" borderId="1" pivotButton="0" quotePrefix="0" xfId="3"/>
    <xf numFmtId="174" fontId="0" fillId="0" borderId="0" pivotButton="0" quotePrefix="0" xfId="0"/>
    <xf numFmtId="165" fontId="15" fillId="0" borderId="0" pivotButton="0" quotePrefix="0" xfId="25"/>
    <xf numFmtId="165" fontId="11" fillId="0" borderId="0" pivotButton="0" quotePrefix="0" xfId="25"/>
    <xf numFmtId="166" fontId="15" fillId="0" borderId="0" pivotButton="0" quotePrefix="0" xfId="25"/>
    <xf numFmtId="166" fontId="53" fillId="0" borderId="0" pivotButton="0" quotePrefix="0" xfId="25"/>
    <xf numFmtId="166" fontId="11" fillId="0" borderId="0" pivotButton="0" quotePrefix="0" xfId="25"/>
    <xf numFmtId="167" fontId="0" fillId="0" borderId="0" pivotButton="0" quotePrefix="0" xfId="0"/>
    <xf numFmtId="166" fontId="12" fillId="0" borderId="0" pivotButton="0" quotePrefix="0" xfId="0"/>
    <xf numFmtId="166" fontId="15" fillId="0" borderId="7" pivotButton="0" quotePrefix="0" xfId="25"/>
    <xf numFmtId="166" fontId="17" fillId="0" borderId="0" pivotButton="0" quotePrefix="0" xfId="0"/>
    <xf numFmtId="167" fontId="15" fillId="0" borderId="7" pivotButton="0" quotePrefix="0" xfId="25"/>
    <xf numFmtId="166" fontId="12" fillId="0" borderId="0" pivotButton="0" quotePrefix="0" xfId="25"/>
    <xf numFmtId="168" fontId="0" fillId="0" borderId="0" pivotButton="0" quotePrefix="0" xfId="0"/>
    <xf numFmtId="165" fontId="15" fillId="0" borderId="0" applyAlignment="1" pivotButton="0" quotePrefix="0" xfId="25">
      <alignment horizontal="center"/>
    </xf>
    <xf numFmtId="168" fontId="11" fillId="0" borderId="0" pivotButton="0" quotePrefix="0" xfId="25"/>
    <xf numFmtId="168" fontId="15" fillId="0" borderId="0" pivotButton="0" quotePrefix="0" xfId="25"/>
    <xf numFmtId="171" fontId="11" fillId="0" borderId="0" pivotButton="0" quotePrefix="0" xfId="25"/>
    <xf numFmtId="168" fontId="57" fillId="0" borderId="0" pivotButton="0" quotePrefix="0" xfId="0"/>
    <xf numFmtId="172" fontId="11" fillId="0" borderId="0" pivotButton="0" quotePrefix="0" xfId="25"/>
    <xf numFmtId="172" fontId="5" fillId="4" borderId="2" pivotButton="0" quotePrefix="0" xfId="2"/>
    <xf numFmtId="166" fontId="5" fillId="4" borderId="2" pivotButton="0" quotePrefix="0" xfId="2"/>
    <xf numFmtId="174" fontId="1" fillId="0" borderId="0" pivotButton="0" quotePrefix="0" xfId="0"/>
    <xf numFmtId="166" fontId="67" fillId="0" borderId="0" pivotButton="0" quotePrefix="0" xfId="0"/>
    <xf numFmtId="165" fontId="25" fillId="13" borderId="18" applyAlignment="1" pivotButton="0" quotePrefix="0" xfId="25">
      <alignment horizontal="right"/>
    </xf>
    <xf numFmtId="168" fontId="2" fillId="6" borderId="18" applyAlignment="1" pivotButton="0" quotePrefix="0" xfId="27">
      <alignment horizontal="right"/>
    </xf>
    <xf numFmtId="0" fontId="76" fillId="0" borderId="39" applyAlignment="1" pivotButton="0" quotePrefix="0" xfId="0">
      <alignment horizontal="center" vertical="top"/>
    </xf>
  </cellXfs>
  <cellStyles count="29">
    <cellStyle name="Normal" xfId="0" builtinId="0"/>
    <cellStyle name="Input" xfId="1" builtinId="20"/>
    <cellStyle name="Output" xfId="2" builtinId="21"/>
    <cellStyle name="Calculation" xfId="3" builtinId="22"/>
    <cellStyle name="Normal 2" xfId="4"/>
    <cellStyle name="Normal_FS 31 Dec 2006" xfId="5"/>
    <cellStyle name="Single Cell Column Heading" xfId="6"/>
    <cellStyle name="Text Level 2" xfId="7"/>
    <cellStyle name="Comma 2" xfId="8"/>
    <cellStyle name="Normal 173" xfId="9"/>
    <cellStyle name="Normal 118" xfId="10"/>
    <cellStyle name="Comma 10" xfId="11"/>
    <cellStyle name="Title 2" xfId="12"/>
    <cellStyle name="Neutral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Normal 3" xfId="20"/>
    <cellStyle name="Normal 4" xfId="21"/>
    <cellStyle name="Normal 5" xfId="22"/>
    <cellStyle name="Normal 6" xfId="23"/>
    <cellStyle name="Normal 7" xfId="24"/>
    <cellStyle name="Comma" xfId="25" builtinId="3"/>
    <cellStyle name="Percent" xfId="26" builtinId="5"/>
    <cellStyle name="60% - Accent2" xfId="27" builtinId="36"/>
    <cellStyle name="Normal - Style1 10" xfId="2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omments/comment1.xml><?xml version="1.0" encoding="utf-8"?>
<comments xmlns="http://schemas.openxmlformats.org/spreadsheetml/2006/main">
  <authors>
    <author>Cuong Tran Chi</author>
  </authors>
  <commentList>
    <comment ref="A21" authorId="0" shapeId="0">
      <text>
        <t>Cuong Tran Chi:
Nhập số dương</t>
      </text>
    </comment>
    <comment ref="A23" authorId="0" shapeId="0">
      <text>
        <t>Cuong Tran Chi:
Bao gồm dự phòng giảm giá hàng tồn kho, và dự phòng trong chi phí quản lý doanh nghiệp</t>
      </text>
    </comment>
  </commentList>
</comments>
</file>

<file path=xl/comments/comment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</text>
    </comment>
    <comment ref="A59" authorId="1" shapeId="0">
      <text>
        <t>Cuong Tran Chi:
only for SBT</t>
      </text>
    </comment>
  </commentList>
</comments>
</file>

<file path=xl/comments/comment3.xml><?xml version="1.0" encoding="utf-8"?>
<comments xmlns="http://schemas.openxmlformats.org/spreadsheetml/2006/main">
  <authors>
    <author>Cuong Tran</author>
  </authors>
  <commentList>
    <comment ref="G5" authorId="0" shapeId="0">
      <text>
        <t>Cuong Tran:
trung bình số ngày phải thu</t>
      </text>
    </comment>
    <comment ref="G6" authorId="0" shapeId="0">
      <text>
        <t>Cuong Tran:
số ngày cuối kỳ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93"/>
  <sheetViews>
    <sheetView tabSelected="1" topLeftCell="A21" zoomScale="85" zoomScaleNormal="85" workbookViewId="0">
      <selection activeCell="N65" sqref="N65:U65"/>
    </sheetView>
  </sheetViews>
  <sheetFormatPr baseColWidth="8" defaultColWidth="8.6640625" defaultRowHeight="13.2"/>
  <cols>
    <col width="32.109375" customWidth="1" style="120" min="1" max="1"/>
    <col width="15.44140625" customWidth="1" style="120" min="2" max="2"/>
    <col width="11" customWidth="1" style="120" min="3" max="3"/>
    <col width="10.44140625" customWidth="1" style="120" min="4" max="5"/>
    <col width="12.33203125" customWidth="1" style="120" min="6" max="6"/>
    <col width="12.5546875" customWidth="1" style="120" min="7" max="9"/>
    <col width="12.33203125" customWidth="1" style="120" min="10" max="10"/>
    <col width="10.109375" customWidth="1" style="120" min="11" max="11"/>
    <col width="39" bestFit="1" customWidth="1" style="120" min="12" max="12"/>
    <col width="8.6640625" customWidth="1" style="120" min="13" max="13"/>
    <col width="11" bestFit="1" customWidth="1" style="120" min="14" max="14"/>
    <col width="20.44140625" bestFit="1" customWidth="1" style="120" min="15" max="15"/>
    <col width="12.5546875" bestFit="1" customWidth="1" style="120" min="16" max="16"/>
    <col width="12" bestFit="1" customWidth="1" style="120" min="17" max="18"/>
    <col width="11" bestFit="1" customWidth="1" style="120" min="19" max="20"/>
    <col width="12.5546875" bestFit="1" customWidth="1" style="120" min="21" max="21"/>
    <col width="8.6640625" customWidth="1" style="120" min="22" max="22"/>
    <col width="8.6640625" customWidth="1" style="120" min="23" max="16384"/>
  </cols>
  <sheetData>
    <row r="1">
      <c r="A1" s="176" t="inlineStr">
        <is>
          <t>Company</t>
        </is>
      </c>
      <c r="B1" s="176" t="inlineStr">
        <is>
          <t>AAV</t>
        </is>
      </c>
    </row>
    <row r="2">
      <c r="A2" s="177" t="inlineStr">
        <is>
          <t>Analyst</t>
        </is>
      </c>
      <c r="B2" s="178" t="n"/>
      <c r="C2" s="176" t="n"/>
      <c r="D2" s="179" t="n"/>
      <c r="E2" s="179" t="n"/>
      <c r="F2" s="179" t="n"/>
      <c r="G2" s="180" t="n"/>
      <c r="H2" s="180" t="n"/>
      <c r="I2" s="180" t="n"/>
      <c r="J2" s="180" t="n"/>
      <c r="K2" s="121" t="n"/>
    </row>
    <row r="3">
      <c r="A3" s="177" t="inlineStr">
        <is>
          <t>Day</t>
        </is>
      </c>
      <c r="B3" s="122" t="n"/>
      <c r="C3" s="176" t="n"/>
      <c r="D3" s="179" t="n"/>
      <c r="E3" s="179" t="n"/>
      <c r="F3" s="179" t="n"/>
      <c r="G3" s="180" t="n"/>
      <c r="H3" s="180" t="n"/>
      <c r="I3" s="180" t="n"/>
      <c r="J3" s="180" t="n"/>
      <c r="K3" s="121" t="n"/>
    </row>
    <row r="4">
      <c r="A4" s="177" t="n"/>
      <c r="B4" s="122" t="n"/>
      <c r="C4" s="176" t="n"/>
      <c r="D4" s="179" t="n"/>
      <c r="E4" s="179" t="n"/>
      <c r="F4" s="179" t="n"/>
      <c r="G4" s="180" t="n"/>
      <c r="H4" s="180" t="n"/>
      <c r="I4" s="180" t="n"/>
      <c r="J4" s="180" t="n"/>
      <c r="K4" s="121" t="n"/>
    </row>
    <row r="5">
      <c r="A5" s="181" t="inlineStr">
        <is>
          <t>PROFIT/LOSS</t>
        </is>
      </c>
      <c r="B5" s="181" t="inlineStr">
        <is>
          <t>YE  31 Dec</t>
        </is>
      </c>
      <c r="C5" s="315">
        <f>+BS.data!E2</f>
        <v/>
      </c>
      <c r="D5" s="315">
        <f>+BS.data!F2</f>
        <v/>
      </c>
      <c r="E5" s="315">
        <f>+BS.data!G2</f>
        <v/>
      </c>
      <c r="F5" s="315">
        <f>+BS.data!H2</f>
        <v/>
      </c>
      <c r="G5" s="315">
        <f>+BS.data!I2</f>
        <v/>
      </c>
      <c r="H5" s="315">
        <f>+BS.data!J2</f>
        <v/>
      </c>
      <c r="I5" s="315">
        <f>+BS.data!K2</f>
        <v/>
      </c>
      <c r="J5" s="315">
        <f>+BS.data!L2</f>
        <v/>
      </c>
      <c r="L5" s="181" t="inlineStr">
        <is>
          <t xml:space="preserve">CASH FLOW </t>
        </is>
      </c>
      <c r="M5" s="181" t="n"/>
      <c r="N5" s="315">
        <f>C5</f>
        <v/>
      </c>
      <c r="O5" s="315">
        <f>D5</f>
        <v/>
      </c>
      <c r="P5" s="315">
        <f>E5</f>
        <v/>
      </c>
      <c r="Q5" s="315">
        <f>F5</f>
        <v/>
      </c>
      <c r="R5" s="315">
        <f>G5</f>
        <v/>
      </c>
      <c r="S5" s="315">
        <f>H5</f>
        <v/>
      </c>
      <c r="T5" s="315">
        <f>I5</f>
        <v/>
      </c>
      <c r="U5" s="315">
        <f>J5</f>
        <v/>
      </c>
    </row>
    <row r="6">
      <c r="A6" s="316" t="inlineStr">
        <is>
          <t>VND Millions</t>
        </is>
      </c>
      <c r="B6" s="316" t="n"/>
      <c r="C6" s="317" t="n"/>
      <c r="D6" s="317" t="n"/>
      <c r="E6" s="317" t="n"/>
      <c r="F6" s="317" t="n"/>
      <c r="G6" s="185" t="n"/>
      <c r="H6" s="185" t="n"/>
      <c r="I6" s="185" t="n"/>
      <c r="J6" s="185" t="n"/>
      <c r="L6" s="186" t="inlineStr">
        <is>
          <t>EBITDA</t>
        </is>
      </c>
      <c r="M6" s="176" t="n"/>
      <c r="N6" s="318">
        <f>C25</f>
        <v/>
      </c>
      <c r="O6" s="318">
        <f>D25</f>
        <v/>
      </c>
      <c r="P6" s="318">
        <f>E25</f>
        <v/>
      </c>
      <c r="Q6" s="318">
        <f>F25</f>
        <v/>
      </c>
      <c r="R6" s="318">
        <f>G25</f>
        <v/>
      </c>
      <c r="S6" s="318">
        <f>H25</f>
        <v/>
      </c>
      <c r="T6" s="318">
        <f>I25</f>
        <v/>
      </c>
      <c r="U6" s="318">
        <f>J25</f>
        <v/>
      </c>
    </row>
    <row r="7" customFormat="1" s="124">
      <c r="A7" s="177" t="inlineStr">
        <is>
          <t>Sales</t>
        </is>
      </c>
      <c r="B7" s="177" t="n"/>
      <c r="C7" s="123">
        <f>SUMIF(PL.data!$D$3:$D$25, FSA!$A7, PL.data!E$3:E$25)</f>
        <v/>
      </c>
      <c r="D7" s="123">
        <f>SUMIF(PL.data!$D$3:$D$25, FSA!$A7, PL.data!F$3:F$25)</f>
        <v/>
      </c>
      <c r="E7" s="123">
        <f>SUMIF(PL.data!$D$3:$D$25, FSA!$A7, PL.data!G$3:G$25)</f>
        <v/>
      </c>
      <c r="F7" s="123">
        <f>SUMIF(PL.data!$D$3:$D$25, FSA!$A7, PL.data!H$3:H$25)</f>
        <v/>
      </c>
      <c r="G7" s="123">
        <f>SUMIF(PL.data!$D$3:$D$25, FSA!$A7, PL.data!I$3:I$25)</f>
        <v/>
      </c>
      <c r="H7" s="123">
        <f>SUMIF(PL.data!$D$3:$D$25, FSA!$A7, PL.data!J$3:J$25)</f>
        <v/>
      </c>
      <c r="I7" s="123">
        <f>SUMIF(PL.data!$D$3:$D$25, FSA!$A7, PL.data!K$3:K$25)</f>
        <v/>
      </c>
      <c r="J7" s="123">
        <f>SUMIF(PL.data!$D$3:$D$25, FSA!$A7, PL.data!L$3:L$25)</f>
        <v/>
      </c>
      <c r="L7" s="188" t="inlineStr">
        <is>
          <t>Other Non-Cash charges</t>
        </is>
      </c>
      <c r="M7" s="189" t="n"/>
      <c r="N7" s="319">
        <f>C23</f>
        <v/>
      </c>
      <c r="O7" s="319">
        <f>D23</f>
        <v/>
      </c>
      <c r="P7" s="319">
        <f>E23</f>
        <v/>
      </c>
      <c r="Q7" s="319">
        <f>F23</f>
        <v/>
      </c>
      <c r="R7" s="319">
        <f>G23</f>
        <v/>
      </c>
      <c r="S7" s="319">
        <f>H23</f>
        <v/>
      </c>
      <c r="T7" s="319">
        <f>I23</f>
        <v/>
      </c>
      <c r="U7" s="319">
        <f>J23</f>
        <v/>
      </c>
    </row>
    <row r="8">
      <c r="A8" s="177" t="inlineStr">
        <is>
          <t>Cost of Goods Sold</t>
        </is>
      </c>
      <c r="B8" s="191" t="n"/>
      <c r="C8" s="123">
        <f>-SUMIF(PL.data!$D$3:$D$25, FSA!$A8, PL.data!E$3:E$25)</f>
        <v/>
      </c>
      <c r="D8" s="123">
        <f>-SUMIF(PL.data!$D$3:$D$25, FSA!$A8, PL.data!F$3:F$25)</f>
        <v/>
      </c>
      <c r="E8" s="123">
        <f>-SUMIF(PL.data!$D$3:$D$25, FSA!$A8, PL.data!G$3:G$25)</f>
        <v/>
      </c>
      <c r="F8" s="123">
        <f>-SUMIF(PL.data!$D$3:$D$25, FSA!$A8, PL.data!H$3:H$25)</f>
        <v/>
      </c>
      <c r="G8" s="123">
        <f>-SUMIF(PL.data!$D$3:$D$25, FSA!$A8, PL.data!I$3:I$25)</f>
        <v/>
      </c>
      <c r="H8" s="123">
        <f>-SUMIF(PL.data!$D$3:$D$25, FSA!$A8, PL.data!J$3:J$25)</f>
        <v/>
      </c>
      <c r="I8" s="123">
        <f>-SUMIF(PL.data!$D$3:$D$25, FSA!$A8, PL.data!K$3:K$25)</f>
        <v/>
      </c>
      <c r="J8" s="123">
        <f>-SUMIF(PL.data!$D$3:$D$25, FSA!$A8, PL.data!L$3:L$25)</f>
        <v/>
      </c>
      <c r="L8" s="188" t="inlineStr">
        <is>
          <t>Other FFO adjustments</t>
        </is>
      </c>
      <c r="M8" s="189" t="n"/>
      <c r="N8" s="319">
        <f>CF.data!E12-FSA!N7-FSA!N6</f>
        <v/>
      </c>
      <c r="O8" s="319">
        <f>CF.data!F12-FSA!O7-FSA!O6</f>
        <v/>
      </c>
      <c r="P8" s="319">
        <f>CF.data!G12-FSA!P7-FSA!P6</f>
        <v/>
      </c>
      <c r="Q8" s="319">
        <f>CF.data!H12-FSA!Q7-FSA!Q6</f>
        <v/>
      </c>
      <c r="R8" s="319">
        <f>CF.data!I12-FSA!R7-FSA!R6</f>
        <v/>
      </c>
      <c r="S8" s="319">
        <f>CF.data!J12-FSA!S7-FSA!S6</f>
        <v/>
      </c>
      <c r="T8" s="319">
        <f>CF.data!K12-FSA!T7-FSA!T6</f>
        <v/>
      </c>
      <c r="U8" s="319">
        <f>CF.data!L12-FSA!U7-FSA!U6</f>
        <v/>
      </c>
    </row>
    <row r="9" customFormat="1" s="124">
      <c r="A9" s="176" t="inlineStr">
        <is>
          <t>Gross Profit</t>
        </is>
      </c>
      <c r="B9" s="176" t="n"/>
      <c r="C9" s="318">
        <f>C7+C8</f>
        <v/>
      </c>
      <c r="D9" s="318">
        <f>D7+D8</f>
        <v/>
      </c>
      <c r="E9" s="318">
        <f>E7+E8</f>
        <v/>
      </c>
      <c r="F9" s="318">
        <f>F7+F8</f>
        <v/>
      </c>
      <c r="G9" s="318">
        <f>G7+G8</f>
        <v/>
      </c>
      <c r="H9" s="318">
        <f>H7+H8</f>
        <v/>
      </c>
      <c r="I9" s="318">
        <f>I7+I8</f>
        <v/>
      </c>
      <c r="J9" s="318">
        <f>J7+J8</f>
        <v/>
      </c>
      <c r="L9" s="188" t="inlineStr">
        <is>
          <t>Total Interest Paid</t>
        </is>
      </c>
      <c r="N9" s="319">
        <f>SUMIF(CF.data!$D$4:$D$43, $L9, CF.data!E$4:E$43)</f>
        <v/>
      </c>
      <c r="O9" s="319">
        <f>SUMIF(CF.data!$D$4:$D$43, $L9, CF.data!F$4:F$43)</f>
        <v/>
      </c>
      <c r="P9" s="319">
        <f>SUMIF(CF.data!$D$4:$D$43, $L9, CF.data!G$4:G$43)</f>
        <v/>
      </c>
      <c r="Q9" s="319">
        <f>SUMIF(CF.data!$D$4:$D$43, $L9, CF.data!H$4:H$43)</f>
        <v/>
      </c>
      <c r="R9" s="319">
        <f>SUMIF(CF.data!$D$4:$D$43, $L9, CF.data!I$4:I$43)</f>
        <v/>
      </c>
      <c r="S9" s="319">
        <f>SUMIF(CF.data!$D$4:$D$43, $L9, CF.data!J$4:J$43)</f>
        <v/>
      </c>
      <c r="T9" s="319">
        <f>SUMIF(CF.data!$D$4:$D$43, $L9, CF.data!K$4:K$43)</f>
        <v/>
      </c>
      <c r="U9" s="319">
        <f>SUMIF(CF.data!$D$4:$D$43, $L9, CF.data!L$4:L$43)</f>
        <v/>
      </c>
    </row>
    <row r="10">
      <c r="A10" s="177" t="inlineStr">
        <is>
          <t>SG and A Expenses</t>
        </is>
      </c>
      <c r="B10" s="191" t="n"/>
      <c r="C10" s="123">
        <f>-SUMIF(PL.data!$D$3:$D$25, FSA!$A10, PL.data!E$3:E$25)</f>
        <v/>
      </c>
      <c r="D10" s="123">
        <f>-SUMIF(PL.data!$D$3:$D$25, FSA!$A10, PL.data!F$3:F$25)</f>
        <v/>
      </c>
      <c r="E10" s="123">
        <f>-SUMIF(PL.data!$D$3:$D$25, FSA!$A10, PL.data!G$3:G$25)</f>
        <v/>
      </c>
      <c r="F10" s="123">
        <f>-SUMIF(PL.data!$D$3:$D$25, FSA!$A10, PL.data!H$3:H$25)</f>
        <v/>
      </c>
      <c r="G10" s="123">
        <f>-SUMIF(PL.data!$D$3:$D$25, FSA!$A10, PL.data!I$3:I$25)</f>
        <v/>
      </c>
      <c r="H10" s="123">
        <f>-SUMIF(PL.data!$D$3:$D$25, FSA!$A10, PL.data!J$3:J$25)</f>
        <v/>
      </c>
      <c r="I10" s="123">
        <f>-SUMIF(PL.data!$D$3:$D$25, FSA!$A10, PL.data!K$3:K$25)</f>
        <v/>
      </c>
      <c r="J10" s="123">
        <f>-SUMIF(PL.data!$D$3:$D$25, FSA!$A10, PL.data!L$3:L$25)</f>
        <v/>
      </c>
      <c r="K10" s="320" t="n"/>
      <c r="L10" s="193" t="inlineStr">
        <is>
          <t>Total Tax Paid</t>
        </is>
      </c>
      <c r="N10" s="319">
        <f>SUMIF(CF.data!$D$4:$D$43, $L10, CF.data!E$4:E$43)</f>
        <v/>
      </c>
      <c r="O10" s="319">
        <f>SUMIF(CF.data!$D$4:$D$43, $L10, CF.data!F$4:F$43)</f>
        <v/>
      </c>
      <c r="P10" s="319">
        <f>SUMIF(CF.data!$D$4:$D$43, $L10, CF.data!G$4:G$43)</f>
        <v/>
      </c>
      <c r="Q10" s="319">
        <f>SUMIF(CF.data!$D$4:$D$43, $L10, CF.data!H$4:H$43)</f>
        <v/>
      </c>
      <c r="R10" s="319">
        <f>SUMIF(CF.data!$D$4:$D$43, $L10, CF.data!I$4:I$43)</f>
        <v/>
      </c>
      <c r="S10" s="319">
        <f>SUMIF(CF.data!$D$4:$D$43, $L10, CF.data!J$4:J$43)</f>
        <v/>
      </c>
      <c r="T10" s="319">
        <f>SUMIF(CF.data!$D$4:$D$43, $L10, CF.data!K$4:K$43)</f>
        <v/>
      </c>
      <c r="U10" s="319">
        <f>SUMIF(CF.data!$D$4:$D$43, $L10, CF.data!L$4:L$43)</f>
        <v/>
      </c>
    </row>
    <row r="11" customFormat="1" s="124">
      <c r="A11" s="126" t="inlineStr">
        <is>
          <t>Other Operating items</t>
        </is>
      </c>
      <c r="C11" s="319" t="n"/>
      <c r="D11" s="319" t="n"/>
      <c r="E11" s="319" t="n"/>
      <c r="F11" s="319" t="n"/>
      <c r="G11" s="319" t="n"/>
      <c r="H11" s="319" t="n"/>
      <c r="I11" s="319" t="n"/>
      <c r="J11" s="319" t="n"/>
      <c r="L11" s="125" t="inlineStr">
        <is>
          <t>Funds from Operations (FFO)</t>
        </is>
      </c>
      <c r="N11" s="318">
        <f>SUM(N6:N10)</f>
        <v/>
      </c>
      <c r="O11" s="318">
        <f>SUM(O6:O10)</f>
        <v/>
      </c>
      <c r="P11" s="318">
        <f>SUM(P6:P10)</f>
        <v/>
      </c>
      <c r="Q11" s="318">
        <f>SUM(Q6:Q10)</f>
        <v/>
      </c>
      <c r="R11" s="318">
        <f>SUM(R6:R10)</f>
        <v/>
      </c>
      <c r="S11" s="318">
        <f>SUM(S6:S10)</f>
        <v/>
      </c>
      <c r="T11" s="318">
        <f>SUM(T6:T10)</f>
        <v/>
      </c>
      <c r="U11" s="318">
        <f>SUM(U6:U10)</f>
        <v/>
      </c>
    </row>
    <row r="12">
      <c r="A12" s="176" t="inlineStr">
        <is>
          <t>EBIT (Operating Profit)</t>
        </is>
      </c>
      <c r="B12" s="176" t="n"/>
      <c r="C12" s="318">
        <f>SUM(C9:C11)</f>
        <v/>
      </c>
      <c r="D12" s="318">
        <f>SUM(D9:D11)</f>
        <v/>
      </c>
      <c r="E12" s="318">
        <f>SUM(E9:E11)</f>
        <v/>
      </c>
      <c r="F12" s="318">
        <f>SUM(F9:F11)</f>
        <v/>
      </c>
      <c r="G12" s="318">
        <f>SUM(G9:G11)</f>
        <v/>
      </c>
      <c r="H12" s="318">
        <f>SUM(H9:H11)</f>
        <v/>
      </c>
      <c r="I12" s="318">
        <f>SUM(I9:I11)</f>
        <v/>
      </c>
      <c r="J12" s="318">
        <f>SUM(J9:J11)</f>
        <v/>
      </c>
      <c r="K12" s="320" t="n"/>
      <c r="L12" s="188" t="inlineStr">
        <is>
          <t xml:space="preserve">Changes in Net Working Capital </t>
        </is>
      </c>
      <c r="M12" s="189" t="n"/>
      <c r="N12" s="319">
        <f>SUMIF(CF.data!$D$4:$D$43, $L12, CF.data!E$4:E$43)</f>
        <v/>
      </c>
      <c r="O12" s="319">
        <f>SUMIF(CF.data!$D$4:$D$43, $L12, CF.data!F$4:F$43)</f>
        <v/>
      </c>
      <c r="P12" s="319">
        <f>SUMIF(CF.data!$D$4:$D$43, $L12, CF.data!G$4:G$43)</f>
        <v/>
      </c>
      <c r="Q12" s="319">
        <f>SUMIF(CF.data!$D$4:$D$43, $L12, CF.data!H$4:H$43)</f>
        <v/>
      </c>
      <c r="R12" s="319">
        <f>SUMIF(CF.data!$D$4:$D$43, $L12, CF.data!I$4:I$43)</f>
        <v/>
      </c>
      <c r="S12" s="319">
        <f>SUMIF(CF.data!$D$4:$D$43, $L12, CF.data!J$4:J$43)</f>
        <v/>
      </c>
      <c r="T12" s="319">
        <f>SUMIF(CF.data!$D$4:$D$43, $L12, CF.data!K$4:K$43)</f>
        <v/>
      </c>
      <c r="U12" s="319">
        <f>SUMIF(CF.data!$D$4:$D$43, $L12, CF.data!L$4:L$43)</f>
        <v/>
      </c>
    </row>
    <row r="13">
      <c r="A13" s="177" t="inlineStr">
        <is>
          <t>Non-operating Items</t>
        </is>
      </c>
      <c r="B13" s="176" t="n"/>
      <c r="C13" s="123">
        <f>SUMIF(PL.data!$D$3:$D$25, FSA!$A13, PL.data!E$3:E$25)</f>
        <v/>
      </c>
      <c r="D13" s="123">
        <f>SUMIF(PL.data!$D$3:$D$25, FSA!$A13, PL.data!F$3:F$25)</f>
        <v/>
      </c>
      <c r="E13" s="123">
        <f>SUMIF(PL.data!$D$3:$D$25, FSA!$A13, PL.data!G$3:G$25)</f>
        <v/>
      </c>
      <c r="F13" s="123">
        <f>SUMIF(PL.data!$D$3:$D$25, FSA!$A13, PL.data!H$3:H$25)</f>
        <v/>
      </c>
      <c r="G13" s="123">
        <f>SUMIF(PL.data!$D$3:$D$25, FSA!$A13, PL.data!I$3:I$25)</f>
        <v/>
      </c>
      <c r="H13" s="123">
        <f>SUMIF(PL.data!$D$3:$D$25, FSA!$A13, PL.data!J$3:J$25)</f>
        <v/>
      </c>
      <c r="I13" s="123">
        <f>SUMIF(PL.data!$D$3:$D$25, FSA!$A13, PL.data!K$3:K$25)</f>
        <v/>
      </c>
      <c r="J13" s="123">
        <f>SUMIF(PL.data!$D$3:$D$25, FSA!$A13, PL.data!L$3:L$25)</f>
        <v/>
      </c>
      <c r="L13" s="176" t="inlineStr">
        <is>
          <t>Operating Cash Flow (OCF)</t>
        </is>
      </c>
      <c r="M13" s="176" t="n"/>
      <c r="N13" s="318">
        <f>SUM(N11:N12)</f>
        <v/>
      </c>
      <c r="O13" s="318">
        <f>SUM(O11:O12)</f>
        <v/>
      </c>
      <c r="P13" s="318">
        <f>SUM(P11:P12)</f>
        <v/>
      </c>
      <c r="Q13" s="318">
        <f>SUM(Q11:Q12)</f>
        <v/>
      </c>
      <c r="R13" s="318">
        <f>SUM(R11:R12)</f>
        <v/>
      </c>
      <c r="S13" s="318">
        <f>SUM(S11:S12)</f>
        <v/>
      </c>
      <c r="T13" s="318">
        <f>SUM(T11:T12)</f>
        <v/>
      </c>
      <c r="U13" s="318">
        <f>SUM(U11:U12)</f>
        <v/>
      </c>
    </row>
    <row r="14">
      <c r="A14" s="189" t="inlineStr">
        <is>
          <t>Total Interest Expense</t>
        </is>
      </c>
      <c r="B14" s="191" t="n"/>
      <c r="C14" s="123">
        <f>-SUMIF(PL.data!$D$3:$D$25, FSA!$A14, PL.data!E$3:E$25)</f>
        <v/>
      </c>
      <c r="D14" s="123">
        <f>-SUMIF(PL.data!$D$3:$D$25, FSA!$A14, PL.data!F$3:F$25)</f>
        <v/>
      </c>
      <c r="E14" s="123">
        <f>-SUMIF(PL.data!$D$3:$D$25, FSA!$A14, PL.data!G$3:G$25)</f>
        <v/>
      </c>
      <c r="F14" s="123">
        <f>-SUMIF(PL.data!$D$3:$D$25, FSA!$A14, PL.data!H$3:H$25)</f>
        <v/>
      </c>
      <c r="G14" s="123">
        <f>-SUMIF(PL.data!$D$3:$D$25, FSA!$A14, PL.data!I$3:I$25)</f>
        <v/>
      </c>
      <c r="H14" s="123">
        <f>-SUMIF(PL.data!$D$3:$D$25, FSA!$A14, PL.data!J$3:J$25)</f>
        <v/>
      </c>
      <c r="I14" s="123">
        <f>-SUMIF(PL.data!$D$3:$D$25, FSA!$A14, PL.data!K$3:K$25)</f>
        <v/>
      </c>
      <c r="J14" s="123">
        <f>-SUMIF(PL.data!$D$3:$D$25, FSA!$A14, PL.data!L$3:L$25)</f>
        <v/>
      </c>
      <c r="L14" s="188" t="inlineStr">
        <is>
          <t>Purchases Fixed assets, intangible assets</t>
        </is>
      </c>
      <c r="M14" s="191" t="n"/>
      <c r="N14" s="319">
        <f>SUMIF(CF.data!$D$4:$D$43, $L14, CF.data!E$4:E$43)</f>
        <v/>
      </c>
      <c r="O14" s="319">
        <f>SUMIF(CF.data!$D$4:$D$43, $L14, CF.data!F$4:F$43)</f>
        <v/>
      </c>
      <c r="P14" s="319">
        <f>SUMIF(CF.data!$D$4:$D$43, $L14, CF.data!G$4:G$43)</f>
        <v/>
      </c>
      <c r="Q14" s="319">
        <f>SUMIF(CF.data!$D$4:$D$43, $L14, CF.data!H$4:H$43)</f>
        <v/>
      </c>
      <c r="R14" s="319">
        <f>SUMIF(CF.data!$D$4:$D$43, $L14, CF.data!I$4:I$43)</f>
        <v/>
      </c>
      <c r="S14" s="319">
        <f>SUMIF(CF.data!$D$4:$D$43, $L14, CF.data!J$4:J$43)</f>
        <v/>
      </c>
      <c r="T14" s="319">
        <f>SUMIF(CF.data!$D$4:$D$43, $L14, CF.data!K$4:K$43)</f>
        <v/>
      </c>
      <c r="U14" s="319">
        <f>SUMIF(CF.data!$D$4:$D$43, $L14, CF.data!L$4:L$43)</f>
        <v/>
      </c>
    </row>
    <row r="15" customFormat="1" s="124">
      <c r="A15" s="177" t="inlineStr">
        <is>
          <t>Interest income and other financial Income / expenses</t>
        </is>
      </c>
      <c r="B15" s="189" t="n"/>
      <c r="C15" s="123">
        <f>C16-C12-C13-C14</f>
        <v/>
      </c>
      <c r="D15" s="123">
        <f>D16-D12-D13-D14</f>
        <v/>
      </c>
      <c r="E15" s="123">
        <f>E16-E12-E13-E14</f>
        <v/>
      </c>
      <c r="F15" s="123">
        <f>F16-F12-F13-F14</f>
        <v/>
      </c>
      <c r="G15" s="123">
        <f>G16-G12-G13-G14</f>
        <v/>
      </c>
      <c r="H15" s="123">
        <f>H16-H12-H13-H14</f>
        <v/>
      </c>
      <c r="I15" s="123">
        <f>I16-I12-I13-I14</f>
        <v/>
      </c>
      <c r="J15" s="123">
        <f>J16-J12-J13-J14</f>
        <v/>
      </c>
      <c r="L15" s="176" t="inlineStr">
        <is>
          <t>Free Operating Cash Flow (FOCF)</t>
        </is>
      </c>
      <c r="M15" s="191" t="n"/>
      <c r="N15" s="318">
        <f>SUM(N13:N14)</f>
        <v/>
      </c>
      <c r="O15" s="318">
        <f>SUM(O13:O14)</f>
        <v/>
      </c>
      <c r="P15" s="318">
        <f>SUM(P13:P14)</f>
        <v/>
      </c>
      <c r="Q15" s="318">
        <f>SUM(Q13:Q14)</f>
        <v/>
      </c>
      <c r="R15" s="318">
        <f>SUM(R13:R14)</f>
        <v/>
      </c>
      <c r="S15" s="318">
        <f>SUM(S13:S14)</f>
        <v/>
      </c>
      <c r="T15" s="318">
        <f>SUM(T13:T14)</f>
        <v/>
      </c>
      <c r="U15" s="318">
        <f>SUM(U13:U14)</f>
        <v/>
      </c>
    </row>
    <row r="16">
      <c r="A16" s="176" t="inlineStr">
        <is>
          <t>Profit before Tax</t>
        </is>
      </c>
      <c r="B16" s="176" t="n"/>
      <c r="C16" s="175">
        <f>SUMIF(PL.data!$D$3:$D$25, FSA!$A16, PL.data!E$3:E$25)</f>
        <v/>
      </c>
      <c r="D16" s="175">
        <f>SUMIF(PL.data!$D$3:$D$25, FSA!$A16, PL.data!F$3:F$25)</f>
        <v/>
      </c>
      <c r="E16" s="175">
        <f>SUMIF(PL.data!$D$3:$D$25, FSA!$A16, PL.data!G$3:G$25)</f>
        <v/>
      </c>
      <c r="F16" s="175">
        <f>SUMIF(PL.data!$D$3:$D$25, FSA!$A16, PL.data!H$3:H$25)</f>
        <v/>
      </c>
      <c r="G16" s="175">
        <f>SUMIF(PL.data!$D$3:$D$25, FSA!$A16, PL.data!I$3:I$25)</f>
        <v/>
      </c>
      <c r="H16" s="175">
        <f>SUMIF(PL.data!$D$3:$D$25, FSA!$A16, PL.data!J$3:J$25)</f>
        <v/>
      </c>
      <c r="I16" s="175">
        <f>SUMIF(PL.data!$D$3:$D$25, FSA!$A16, PL.data!K$3:K$25)</f>
        <v/>
      </c>
      <c r="J16" s="175">
        <f>SUMIF(PL.data!$D$3:$D$25, FSA!$A16, PL.data!L$3:L$25)</f>
        <v/>
      </c>
      <c r="L16" s="188" t="inlineStr">
        <is>
          <t xml:space="preserve">Interest, Dividend  and FX results </t>
        </is>
      </c>
      <c r="M16" s="177" t="n"/>
      <c r="N16" s="319">
        <f>SUMIF(CF.data!$D$4:$D$43, $L16, CF.data!E$4:E$43)</f>
        <v/>
      </c>
      <c r="O16" s="319">
        <f>SUMIF(CF.data!$D$4:$D$43, $L16, CF.data!F$4:F$43)</f>
        <v/>
      </c>
      <c r="P16" s="319">
        <f>SUMIF(CF.data!$D$4:$D$43, $L16, CF.data!G$4:G$43)</f>
        <v/>
      </c>
      <c r="Q16" s="319">
        <f>SUMIF(CF.data!$D$4:$D$43, $L16, CF.data!H$4:H$43)</f>
        <v/>
      </c>
      <c r="R16" s="319">
        <f>SUMIF(CF.data!$D$4:$D$43, $L16, CF.data!I$4:I$43)</f>
        <v/>
      </c>
      <c r="S16" s="319">
        <f>SUMIF(CF.data!$D$4:$D$43, $L16, CF.data!J$4:J$43)</f>
        <v/>
      </c>
      <c r="T16" s="319">
        <f>SUMIF(CF.data!$D$4:$D$43, $L16, CF.data!K$4:K$43)</f>
        <v/>
      </c>
      <c r="U16" s="319">
        <f>SUMIF(CF.data!$D$4:$D$43, $L16, CF.data!L$4:L$43)</f>
        <v/>
      </c>
    </row>
    <row r="17" customFormat="1" s="124">
      <c r="A17" s="189" t="inlineStr">
        <is>
          <t>Taxation</t>
        </is>
      </c>
      <c r="B17" s="191" t="n"/>
      <c r="C17" s="123">
        <f>-SUMIF(PL.data!$D$3:$D$25, FSA!$A17, PL.data!E$3:E$25)</f>
        <v/>
      </c>
      <c r="D17" s="123">
        <f>-SUMIF(PL.data!$D$3:$D$25, FSA!$A17, PL.data!F$3:F$25)</f>
        <v/>
      </c>
      <c r="E17" s="123">
        <f>-SUMIF(PL.data!$D$3:$D$25, FSA!$A17, PL.data!G$3:G$25)</f>
        <v/>
      </c>
      <c r="F17" s="123">
        <f>-SUMIF(PL.data!$D$3:$D$25, FSA!$A17, PL.data!H$3:H$25)</f>
        <v/>
      </c>
      <c r="G17" s="123">
        <f>-SUMIF(PL.data!$D$3:$D$25, FSA!$A17, PL.data!I$3:I$25)</f>
        <v/>
      </c>
      <c r="H17" s="123">
        <f>-SUMIF(PL.data!$D$3:$D$25, FSA!$A17, PL.data!J$3:J$25)</f>
        <v/>
      </c>
      <c r="I17" s="123">
        <f>-SUMIF(PL.data!$D$3:$D$25, FSA!$A17, PL.data!K$3:K$25)</f>
        <v/>
      </c>
      <c r="J17" s="123">
        <f>-SUMIF(PL.data!$D$3:$D$25, FSA!$A17, PL.data!L$3:L$25)</f>
        <v/>
      </c>
      <c r="L17" s="193" t="inlineStr">
        <is>
          <t>Total Dividend Paid</t>
        </is>
      </c>
      <c r="M17" s="191" t="n"/>
      <c r="N17" s="319">
        <f>SUMIF(CF.data!$D$4:$D$43, $L17, CF.data!E$4:E$43)</f>
        <v/>
      </c>
      <c r="O17" s="319">
        <f>SUMIF(CF.data!$D$4:$D$43, $L17, CF.data!F$4:F$43)</f>
        <v/>
      </c>
      <c r="P17" s="319">
        <f>SUMIF(CF.data!$D$4:$D$43, $L17, CF.data!G$4:G$43)</f>
        <v/>
      </c>
      <c r="Q17" s="319">
        <f>SUMIF(CF.data!$D$4:$D$43, $L17, CF.data!H$4:H$43)</f>
        <v/>
      </c>
      <c r="R17" s="319">
        <f>SUMIF(CF.data!$D$4:$D$43, $L17, CF.data!I$4:I$43)</f>
        <v/>
      </c>
      <c r="S17" s="319">
        <f>SUMIF(CF.data!$D$4:$D$43, $L17, CF.data!J$4:J$43)</f>
        <v/>
      </c>
      <c r="T17" s="319">
        <f>SUMIF(CF.data!$D$4:$D$43, $L17, CF.data!K$4:K$43)</f>
        <v/>
      </c>
      <c r="U17" s="319">
        <f>SUMIF(CF.data!$D$4:$D$43, $L17, CF.data!L$4:L$43)</f>
        <v/>
      </c>
    </row>
    <row r="18">
      <c r="A18" s="176" t="inlineStr">
        <is>
          <t>Profit after Tax</t>
        </is>
      </c>
      <c r="B18" s="176" t="n"/>
      <c r="C18" s="318">
        <f>C16+C17</f>
        <v/>
      </c>
      <c r="D18" s="318">
        <f>D16+D17</f>
        <v/>
      </c>
      <c r="E18" s="318">
        <f>E16+E17</f>
        <v/>
      </c>
      <c r="F18" s="318">
        <f>F16+F17</f>
        <v/>
      </c>
      <c r="G18" s="318">
        <f>G16+G17</f>
        <v/>
      </c>
      <c r="H18" s="318">
        <f>H16+H17</f>
        <v/>
      </c>
      <c r="I18" s="318">
        <f>I16+I17</f>
        <v/>
      </c>
      <c r="J18" s="318">
        <f>J16+J17</f>
        <v/>
      </c>
      <c r="L18" s="124" t="inlineStr">
        <is>
          <t>Discretionary Cash Flow (DCF)</t>
        </is>
      </c>
      <c r="M18" s="124" t="n"/>
      <c r="N18" s="321">
        <f>SUM(N15:N17)</f>
        <v/>
      </c>
      <c r="O18" s="321">
        <f>SUM(O15:O17)</f>
        <v/>
      </c>
      <c r="P18" s="321">
        <f>SUM(P15:P17)</f>
        <v/>
      </c>
      <c r="Q18" s="321">
        <f>SUM(Q15:Q17)</f>
        <v/>
      </c>
      <c r="R18" s="321">
        <f>SUM(R15:R17)</f>
        <v/>
      </c>
      <c r="S18" s="321">
        <f>SUM(S15:S17)</f>
        <v/>
      </c>
      <c r="T18" s="321">
        <f>SUM(T15:T17)</f>
        <v/>
      </c>
      <c r="U18" s="321">
        <f>SUM(U15:U17)</f>
        <v/>
      </c>
    </row>
    <row r="19" customFormat="1" s="127">
      <c r="A19" s="176" t="n"/>
      <c r="B19" s="176" t="n"/>
      <c r="C19" s="137" t="n"/>
      <c r="D19" s="137" t="n"/>
      <c r="E19" s="137" t="n"/>
      <c r="F19" s="137" t="n"/>
      <c r="G19" s="137" t="n"/>
      <c r="H19" s="137" t="n"/>
      <c r="I19" s="137" t="n"/>
      <c r="J19" s="137" t="n"/>
      <c r="L19" s="188" t="inlineStr">
        <is>
          <t>Disposals Fixed assets, intangible assets</t>
        </is>
      </c>
      <c r="M19" s="176" t="n"/>
      <c r="N19" s="319">
        <f>SUMIF(CF.data!$D$4:$D$43, $L19, CF.data!E$4:E$43)</f>
        <v/>
      </c>
      <c r="O19" s="319">
        <f>SUMIF(CF.data!$D$4:$D$43, $L19, CF.data!F$4:F$43)</f>
        <v/>
      </c>
      <c r="P19" s="319">
        <f>SUMIF(CF.data!$D$4:$D$43, $L19, CF.data!G$4:G$43)</f>
        <v/>
      </c>
      <c r="Q19" s="319">
        <f>SUMIF(CF.data!$D$4:$D$43, $L19, CF.data!H$4:H$43)</f>
        <v/>
      </c>
      <c r="R19" s="319">
        <f>SUMIF(CF.data!$D$4:$D$43, $L19, CF.data!I$4:I$43)</f>
        <v/>
      </c>
      <c r="S19" s="319">
        <f>SUMIF(CF.data!$D$4:$D$43, $L19, CF.data!J$4:J$43)</f>
        <v/>
      </c>
      <c r="T19" s="319">
        <f>SUMIF(CF.data!$D$4:$D$43, $L19, CF.data!K$4:K$43)</f>
        <v/>
      </c>
      <c r="U19" s="319">
        <f>SUMIF(CF.data!$D$4:$D$43, $L19, CF.data!L$4:L$43)</f>
        <v/>
      </c>
    </row>
    <row r="20" customFormat="1" s="127">
      <c r="A20" s="195" t="inlineStr">
        <is>
          <t>For info (included in operating profit)</t>
        </is>
      </c>
      <c r="C20" s="319" t="n"/>
      <c r="D20" s="319" t="n"/>
      <c r="E20" s="319" t="n"/>
      <c r="F20" s="319" t="n"/>
      <c r="G20" s="319" t="n"/>
      <c r="H20" s="319" t="n"/>
      <c r="I20" s="319" t="n"/>
      <c r="J20" s="319" t="n"/>
      <c r="L20" s="188" t="inlineStr">
        <is>
          <t>Acquisitions, Investments net of Divestments</t>
        </is>
      </c>
      <c r="N20" s="319">
        <f>SUMIF(CF.data!$D$4:$D$43, $L20, CF.data!E$4:E$43)</f>
        <v/>
      </c>
      <c r="O20" s="319">
        <f>SUMIF(CF.data!$D$4:$D$43, $L20, CF.data!F$4:F$43)</f>
        <v/>
      </c>
      <c r="P20" s="319">
        <f>SUMIF(CF.data!$D$4:$D$43, $L20, CF.data!G$4:G$43)</f>
        <v/>
      </c>
      <c r="Q20" s="319">
        <f>SUMIF(CF.data!$D$4:$D$43, $L20, CF.data!H$4:H$43)</f>
        <v/>
      </c>
      <c r="R20" s="319">
        <f>SUMIF(CF.data!$D$4:$D$43, $L20, CF.data!I$4:I$43)</f>
        <v/>
      </c>
      <c r="S20" s="319">
        <f>SUMIF(CF.data!$D$4:$D$43, $L20, CF.data!J$4:J$43)</f>
        <v/>
      </c>
      <c r="T20" s="319">
        <f>SUMIF(CF.data!$D$4:$D$43, $L20, CF.data!K$4:K$43)</f>
        <v/>
      </c>
      <c r="U20" s="319">
        <f>SUMIF(CF.data!$D$4:$D$43, $L20, CF.data!L$4:L$43)</f>
        <v/>
      </c>
    </row>
    <row r="21" customFormat="1" s="127">
      <c r="A21" s="191" t="inlineStr">
        <is>
          <t>Depreciation</t>
        </is>
      </c>
      <c r="B21" s="191" t="n"/>
      <c r="C21" s="322">
        <f>SUMIF(CF.data!$D$4:$D$43, FSA!$A21, CF.data!E$4:E$43)</f>
        <v/>
      </c>
      <c r="D21" s="322">
        <f>SUMIF(CF.data!$D$4:$D$43, FSA!$A21, CF.data!F$4:F$43)</f>
        <v/>
      </c>
      <c r="E21" s="322">
        <f>SUMIF(CF.data!$D$4:$D$43, FSA!$A21, CF.data!G$4:G$43)</f>
        <v/>
      </c>
      <c r="F21" s="322">
        <f>SUMIF(CF.data!$D$4:$D$43, FSA!$A21, CF.data!H$4:H$43)</f>
        <v/>
      </c>
      <c r="G21" s="322">
        <f>SUMIF(CF.data!$D$4:$D$43, FSA!$A21, CF.data!I$4:I$43)</f>
        <v/>
      </c>
      <c r="H21" s="322">
        <f>SUMIF(CF.data!$D$4:$D$43, FSA!$A21, CF.data!J$4:J$43)</f>
        <v/>
      </c>
      <c r="I21" s="322">
        <f>SUMIF(CF.data!$D$4:$D$43, FSA!$A21, CF.data!K$4:K$43)</f>
        <v/>
      </c>
      <c r="J21" s="322">
        <f>SUMIF(CF.data!$D$4:$D$43, FSA!$A21, CF.data!L$4:L$43)</f>
        <v/>
      </c>
      <c r="L21" s="197" t="inlineStr">
        <is>
          <t>Prefinancing Cash Flow</t>
        </is>
      </c>
      <c r="M21" s="197" t="n"/>
      <c r="N21" s="323">
        <f>SUM(N18:N20)</f>
        <v/>
      </c>
      <c r="O21" s="323">
        <f>SUM(O18:O20)</f>
        <v/>
      </c>
      <c r="P21" s="323">
        <f>SUM(P18:P20)</f>
        <v/>
      </c>
      <c r="Q21" s="323">
        <f>SUM(Q18:Q20)</f>
        <v/>
      </c>
      <c r="R21" s="323">
        <f>SUM(R18:R20)</f>
        <v/>
      </c>
      <c r="S21" s="323">
        <f>SUM(S18:S20)</f>
        <v/>
      </c>
      <c r="T21" s="323">
        <f>SUM(T18:T20)</f>
        <v/>
      </c>
      <c r="U21" s="323">
        <f>SUM(U18:U20)</f>
        <v/>
      </c>
    </row>
    <row r="22" customFormat="1" s="127">
      <c r="A22" s="127" t="inlineStr">
        <is>
          <t>Amortisation</t>
        </is>
      </c>
      <c r="C22" s="322">
        <f>SUMIF(CF.data!$D$4:$D$43, FSA!$A22, CF.data!E$4:E$43)</f>
        <v/>
      </c>
      <c r="D22" s="322">
        <f>SUMIF(CF.data!$D$4:$D$43, FSA!$A22, CF.data!F$4:F$43)</f>
        <v/>
      </c>
      <c r="E22" s="322">
        <f>SUMIF(CF.data!$D$4:$D$43, FSA!$A22, CF.data!G$4:G$43)</f>
        <v/>
      </c>
      <c r="F22" s="322">
        <f>SUMIF(CF.data!$D$4:$D$43, FSA!$A22, CF.data!H$4:H$43)</f>
        <v/>
      </c>
      <c r="G22" s="322">
        <f>SUMIF(CF.data!$D$4:$D$43, FSA!$A22, CF.data!I$4:I$43)</f>
        <v/>
      </c>
      <c r="H22" s="322">
        <f>SUMIF(CF.data!$D$4:$D$43, FSA!$A22, CF.data!J$4:J$43)</f>
        <v/>
      </c>
      <c r="I22" s="322">
        <f>SUMIF(CF.data!$D$4:$D$43, FSA!$A22, CF.data!K$4:K$43)</f>
        <v/>
      </c>
      <c r="J22" s="322">
        <f>SUMIF(CF.data!$D$4:$D$43, FSA!$A22, CF.data!L$4:L$43)</f>
        <v/>
      </c>
      <c r="L22" s="193" t="inlineStr">
        <is>
          <t>Net Debt Drawings / Repayments</t>
        </is>
      </c>
      <c r="M22" s="189" t="n"/>
      <c r="N22" s="319">
        <f>SUMIF(CF.data!$D$4:$D$43, $L22, CF.data!E$4:E$43)</f>
        <v/>
      </c>
      <c r="O22" s="319">
        <f>SUMIF(CF.data!$D$4:$D$43, $L22, CF.data!F$4:F$43)</f>
        <v/>
      </c>
      <c r="P22" s="319">
        <f>SUMIF(CF.data!$D$4:$D$43, $L22, CF.data!G$4:G$43)</f>
        <v/>
      </c>
      <c r="Q22" s="319">
        <f>SUMIF(CF.data!$D$4:$D$43, $L22, CF.data!H$4:H$43)</f>
        <v/>
      </c>
      <c r="R22" s="319">
        <f>SUMIF(CF.data!$D$4:$D$43, $L22, CF.data!I$4:I$43)</f>
        <v/>
      </c>
      <c r="S22" s="319">
        <f>SUMIF(CF.data!$D$4:$D$43, $L22, CF.data!J$4:J$43)</f>
        <v/>
      </c>
      <c r="T22" s="319">
        <f>SUMIF(CF.data!$D$4:$D$43, $L22, CF.data!K$4:K$43)</f>
        <v/>
      </c>
      <c r="U22" s="319">
        <f>SUMIF(CF.data!$D$4:$D$43, $L22, CF.data!L$4:L$43)</f>
        <v/>
      </c>
    </row>
    <row r="23" customFormat="1" s="128">
      <c r="A23" s="127" t="inlineStr">
        <is>
          <t>Impairments</t>
        </is>
      </c>
      <c r="C23" s="322" t="n"/>
      <c r="D23" s="322" t="n"/>
      <c r="E23" s="322" t="n"/>
      <c r="F23" s="322" t="n"/>
      <c r="G23" s="322" t="n"/>
      <c r="H23" s="322" t="n"/>
      <c r="I23" s="322" t="n"/>
      <c r="J23" s="322" t="n"/>
      <c r="L23" s="193" t="inlineStr">
        <is>
          <t>Share Issues / Repurchases</t>
        </is>
      </c>
      <c r="M23" s="189" t="n"/>
      <c r="N23" s="319">
        <f>SUMIF(CF.data!$D$4:$D$43, $L23, CF.data!E$4:E$43)</f>
        <v/>
      </c>
      <c r="O23" s="319">
        <f>SUMIF(CF.data!$D$4:$D$43, $L23, CF.data!F$4:F$43)</f>
        <v/>
      </c>
      <c r="P23" s="319">
        <f>SUMIF(CF.data!$D$4:$D$43, $L23, CF.data!G$4:G$43)</f>
        <v/>
      </c>
      <c r="Q23" s="319">
        <f>SUMIF(CF.data!$D$4:$D$43, $L23, CF.data!H$4:H$43)</f>
        <v/>
      </c>
      <c r="R23" s="319">
        <f>SUMIF(CF.data!$D$4:$D$43, $L23, CF.data!I$4:I$43)</f>
        <v/>
      </c>
      <c r="S23" s="319">
        <f>SUMIF(CF.data!$D$4:$D$43, $L23, CF.data!J$4:J$43)</f>
        <v/>
      </c>
      <c r="T23" s="319">
        <f>SUMIF(CF.data!$D$4:$D$43, $L23, CF.data!K$4:K$43)</f>
        <v/>
      </c>
      <c r="U23" s="319">
        <f>SUMIF(CF.data!$D$4:$D$43, $L23, CF.data!L$4:L$43)</f>
        <v/>
      </c>
    </row>
    <row r="24">
      <c r="A24" s="191" t="inlineStr">
        <is>
          <t>Operating Leases</t>
        </is>
      </c>
      <c r="B24" s="191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L24" s="197" t="inlineStr">
        <is>
          <t>Net Cash Flow</t>
        </is>
      </c>
      <c r="M24" s="197" t="n"/>
      <c r="N24" s="324">
        <f>SUM(N21:N23)</f>
        <v/>
      </c>
      <c r="O24" s="324">
        <f>SUM(O21:O23)</f>
        <v/>
      </c>
      <c r="P24" s="324">
        <f>SUM(P21:P23)</f>
        <v/>
      </c>
      <c r="Q24" s="324">
        <f>SUM(Q21:Q23)</f>
        <v/>
      </c>
      <c r="R24" s="324">
        <f>SUM(R21:R23)</f>
        <v/>
      </c>
      <c r="S24" s="324">
        <f>SUM(S21:S23)</f>
        <v/>
      </c>
      <c r="T24" s="324">
        <f>SUM(T21:T23)</f>
        <v/>
      </c>
      <c r="U24" s="324">
        <f>SUM(U21:U23)</f>
        <v/>
      </c>
    </row>
    <row r="25">
      <c r="A25" s="195" t="inlineStr">
        <is>
          <t>EBITDA</t>
        </is>
      </c>
      <c r="B25" s="195" t="n"/>
      <c r="C25" s="322">
        <f>C12+C21+C22</f>
        <v/>
      </c>
      <c r="D25" s="322">
        <f>D12+D21+D22</f>
        <v/>
      </c>
      <c r="E25" s="322">
        <f>E12+E21+E22</f>
        <v/>
      </c>
      <c r="F25" s="322">
        <f>F12+F21+F22</f>
        <v/>
      </c>
      <c r="G25" s="322">
        <f>G12+G21+G22</f>
        <v/>
      </c>
      <c r="H25" s="322">
        <f>H12+H21+H22</f>
        <v/>
      </c>
      <c r="I25" s="322">
        <f>I12+I21+I22</f>
        <v/>
      </c>
      <c r="J25" s="322">
        <f>J12+J21+J22</f>
        <v/>
      </c>
      <c r="L25" s="129" t="inlineStr">
        <is>
          <t>Check</t>
        </is>
      </c>
      <c r="N25" s="325">
        <f>N24-CF.data!E40</f>
        <v/>
      </c>
      <c r="O25" s="325">
        <f>O24-CF.data!F40</f>
        <v/>
      </c>
      <c r="P25" s="325">
        <f>P24-CF.data!G40</f>
        <v/>
      </c>
      <c r="Q25" s="325">
        <f>Q24-CF.data!H40</f>
        <v/>
      </c>
      <c r="R25" s="325">
        <f>R24-CF.data!I40</f>
        <v/>
      </c>
      <c r="S25" s="325">
        <f>S24-CF.data!J40</f>
        <v/>
      </c>
      <c r="T25" s="325">
        <f>T24-CF.data!K40</f>
        <v/>
      </c>
      <c r="U25" s="325">
        <f>U24-CF.data!L40</f>
        <v/>
      </c>
    </row>
    <row r="26">
      <c r="A26" s="195" t="inlineStr">
        <is>
          <t>EBITDAR</t>
        </is>
      </c>
      <c r="B26" s="176" t="n"/>
      <c r="C26" s="322">
        <f>C25+C24</f>
        <v/>
      </c>
      <c r="D26" s="322">
        <f>D25+D24</f>
        <v/>
      </c>
      <c r="E26" s="322">
        <f>E25+E24</f>
        <v/>
      </c>
      <c r="F26" s="322">
        <f>F25+F24</f>
        <v/>
      </c>
      <c r="G26" s="322">
        <f>G25+G24</f>
        <v/>
      </c>
      <c r="H26" s="322">
        <f>H25+H24</f>
        <v/>
      </c>
      <c r="I26" s="322">
        <f>I25+I24</f>
        <v/>
      </c>
      <c r="J26" s="322">
        <f>J25+J24</f>
        <v/>
      </c>
    </row>
    <row r="27">
      <c r="A27" s="181" t="inlineStr">
        <is>
          <t>BALANCE SHEET</t>
        </is>
      </c>
      <c r="B27" s="181" t="n"/>
      <c r="C27" s="315">
        <f>C5</f>
        <v/>
      </c>
      <c r="D27" s="315">
        <f>D5</f>
        <v/>
      </c>
      <c r="E27" s="315">
        <f>E5</f>
        <v/>
      </c>
      <c r="F27" s="315">
        <f>F5</f>
        <v/>
      </c>
      <c r="G27" s="315">
        <f>G5</f>
        <v/>
      </c>
      <c r="H27" s="315">
        <f>H5</f>
        <v/>
      </c>
      <c r="I27" s="315">
        <f>I5</f>
        <v/>
      </c>
      <c r="J27" s="315">
        <f>J5</f>
        <v/>
      </c>
      <c r="L27" s="181" t="inlineStr">
        <is>
          <t>RATIOS</t>
        </is>
      </c>
      <c r="M27" s="181" t="n"/>
      <c r="N27" s="315">
        <f>C27</f>
        <v/>
      </c>
      <c r="O27" s="315">
        <f>D27</f>
        <v/>
      </c>
      <c r="P27" s="315">
        <f>E27</f>
        <v/>
      </c>
      <c r="Q27" s="315">
        <f>F27</f>
        <v/>
      </c>
      <c r="R27" s="315">
        <f>G27</f>
        <v/>
      </c>
      <c r="S27" s="315">
        <f>H27</f>
        <v/>
      </c>
      <c r="T27" s="315">
        <f>I27</f>
        <v/>
      </c>
      <c r="U27" s="315">
        <f>J27</f>
        <v/>
      </c>
    </row>
    <row r="28">
      <c r="A28" s="176" t="n"/>
      <c r="B28" s="176" t="n"/>
      <c r="C28" s="176" t="n"/>
      <c r="D28" s="176" t="n"/>
      <c r="E28" s="176" t="n"/>
      <c r="F28" s="176" t="n"/>
      <c r="G28" s="176" t="n"/>
      <c r="H28" s="176" t="n"/>
      <c r="I28" s="176" t="n"/>
      <c r="J28" s="176" t="n"/>
      <c r="L28" s="176" t="n"/>
      <c r="M28" s="176" t="n"/>
      <c r="N28" s="176" t="n"/>
      <c r="O28" s="176" t="n"/>
      <c r="P28" s="176" t="n"/>
      <c r="Q28" s="176" t="n"/>
      <c r="R28" s="326" t="n"/>
      <c r="S28" s="326" t="n"/>
      <c r="T28" s="326" t="n"/>
      <c r="U28" s="326" t="n"/>
    </row>
    <row r="29">
      <c r="A29" s="177" t="inlineStr">
        <is>
          <t>Cash and Marketable Securities</t>
        </is>
      </c>
      <c r="B29" s="189" t="n"/>
      <c r="C29" s="327">
        <f>SUMIF(BS.data!$D$5:$D$116,FSA!$A29,BS.data!E$5:E$116)</f>
        <v/>
      </c>
      <c r="D29" s="327">
        <f>SUMIF(BS.data!$D$5:$D$116,FSA!$A29,BS.data!F$5:F$116)</f>
        <v/>
      </c>
      <c r="E29" s="327">
        <f>SUMIF(BS.data!$D$5:$D$116,FSA!$A29,BS.data!G$5:G$116)</f>
        <v/>
      </c>
      <c r="F29" s="327">
        <f>SUMIF(BS.data!$D$5:$D$116,FSA!$A29,BS.data!H$5:H$116)</f>
        <v/>
      </c>
      <c r="G29" s="327">
        <f>SUMIF(BS.data!$D$5:$D$116,FSA!$A29,BS.data!I$5:I$116)</f>
        <v/>
      </c>
      <c r="H29" s="327">
        <f>SUMIF(BS.data!$D$5:$D$116,FSA!$A29,BS.data!J$5:J$116)</f>
        <v/>
      </c>
      <c r="I29" s="327">
        <f>SUMIF(BS.data!$D$5:$D$116,FSA!$A29,BS.data!K$5:K$116)</f>
        <v/>
      </c>
      <c r="J29" s="327">
        <f>SUMIF(BS.data!$D$5:$D$116,FSA!$A29,BS.data!L$5:L$116)</f>
        <v/>
      </c>
      <c r="L29" s="176" t="inlineStr">
        <is>
          <t>Business Risk:</t>
        </is>
      </c>
      <c r="M29" s="176" t="n"/>
      <c r="N29" s="176" t="n"/>
      <c r="O29" s="176" t="n"/>
      <c r="P29" s="176" t="n"/>
      <c r="Q29" s="176" t="n"/>
      <c r="R29" s="326" t="n"/>
      <c r="S29" s="326" t="n"/>
      <c r="T29" s="326" t="n"/>
      <c r="U29" s="326" t="n"/>
    </row>
    <row r="30">
      <c r="A30" s="177" t="inlineStr">
        <is>
          <t>Trade Debtors (Accounts Receivable)</t>
        </is>
      </c>
      <c r="B30" s="189" t="n"/>
      <c r="C30" s="327">
        <f>SUMIF(BS.data!$D$5:$D$116,FSA!$A30,BS.data!E$5:E$116)</f>
        <v/>
      </c>
      <c r="D30" s="327">
        <f>SUMIF(BS.data!$D$5:$D$116,FSA!$A30,BS.data!F$5:F$116)</f>
        <v/>
      </c>
      <c r="E30" s="327">
        <f>SUMIF(BS.data!$D$5:$D$116,FSA!$A30,BS.data!G$5:G$116)</f>
        <v/>
      </c>
      <c r="F30" s="327">
        <f>SUMIF(BS.data!$D$5:$D$116,FSA!$A30,BS.data!H$5:H$116)</f>
        <v/>
      </c>
      <c r="G30" s="327">
        <f>SUMIF(BS.data!$D$5:$D$116,FSA!$A30,BS.data!I$5:I$116)</f>
        <v/>
      </c>
      <c r="H30" s="327">
        <f>SUMIF(BS.data!$D$5:$D$116,FSA!$A30,BS.data!J$5:J$116)</f>
        <v/>
      </c>
      <c r="I30" s="327">
        <f>SUMIF(BS.data!$D$5:$D$116,FSA!$A30,BS.data!K$5:K$116)</f>
        <v/>
      </c>
      <c r="J30" s="327">
        <f>SUMIF(BS.data!$D$5:$D$116,FSA!$A30,BS.data!L$5:L$116)</f>
        <v/>
      </c>
      <c r="K30" s="328" t="n"/>
      <c r="L30" s="177" t="inlineStr">
        <is>
          <t>Sale growth</t>
        </is>
      </c>
      <c r="M30" s="177" t="n"/>
      <c r="N30" s="130" t="inlineStr">
        <is>
          <t>NA</t>
        </is>
      </c>
      <c r="O30" s="329">
        <f>D7/C7-1</f>
        <v/>
      </c>
      <c r="P30" s="329">
        <f>E7/D7-1</f>
        <v/>
      </c>
      <c r="Q30" s="329">
        <f>F7/E7-1</f>
        <v/>
      </c>
      <c r="R30" s="329">
        <f>G7/F7-1</f>
        <v/>
      </c>
      <c r="S30" s="329">
        <f>H7/G7-1</f>
        <v/>
      </c>
      <c r="T30" s="329">
        <f>I7/H7-1</f>
        <v/>
      </c>
      <c r="U30" s="329">
        <f>J7/I7-1</f>
        <v/>
      </c>
    </row>
    <row r="31">
      <c r="A31" s="189" t="inlineStr">
        <is>
          <t>Stock (Inventory) #</t>
        </is>
      </c>
      <c r="B31" s="189" t="n"/>
      <c r="C31" s="327">
        <f>SUMIF(BS.data!$D$5:$D$116,FSA!$A31,BS.data!E$5:E$116)</f>
        <v/>
      </c>
      <c r="D31" s="327">
        <f>SUMIF(BS.data!$D$5:$D$116,FSA!$A31,BS.data!F$5:F$116)</f>
        <v/>
      </c>
      <c r="E31" s="327">
        <f>SUMIF(BS.data!$D$5:$D$116,FSA!$A31,BS.data!G$5:G$116)</f>
        <v/>
      </c>
      <c r="F31" s="327">
        <f>SUMIF(BS.data!$D$5:$D$116,FSA!$A31,BS.data!H$5:H$116)</f>
        <v/>
      </c>
      <c r="G31" s="327">
        <f>SUMIF(BS.data!$D$5:$D$116,FSA!$A31,BS.data!I$5:I$116)</f>
        <v/>
      </c>
      <c r="H31" s="327">
        <f>SUMIF(BS.data!$D$5:$D$116,FSA!$A31,BS.data!J$5:J$116)</f>
        <v/>
      </c>
      <c r="I31" s="327">
        <f>SUMIF(BS.data!$D$5:$D$116,FSA!$A31,BS.data!K$5:K$116)</f>
        <v/>
      </c>
      <c r="J31" s="327">
        <f>SUMIF(BS.data!$D$5:$D$116,FSA!$A31,BS.data!L$5:L$116)</f>
        <v/>
      </c>
      <c r="K31" s="328" t="n"/>
      <c r="L31" s="126" t="inlineStr">
        <is>
          <t>Gross Profit / Sales</t>
        </is>
      </c>
      <c r="N31" s="330">
        <f>C9/C7</f>
        <v/>
      </c>
      <c r="O31" s="330">
        <f>D9/D7</f>
        <v/>
      </c>
      <c r="P31" s="330">
        <f>E9/E7</f>
        <v/>
      </c>
      <c r="Q31" s="330">
        <f>F9/F7</f>
        <v/>
      </c>
      <c r="R31" s="330">
        <f>G9/G7</f>
        <v/>
      </c>
      <c r="S31" s="330">
        <f>H9/H7</f>
        <v/>
      </c>
      <c r="T31" s="330">
        <f>I9/I7</f>
        <v/>
      </c>
      <c r="U31" s="330">
        <f>J9/J7</f>
        <v/>
      </c>
    </row>
    <row r="32">
      <c r="A32" s="120" t="inlineStr">
        <is>
          <t>Prepayment to Suppliers</t>
        </is>
      </c>
      <c r="C32" s="327">
        <f>SUMIF(BS.data!$D$5:$D$116,FSA!$A32,BS.data!E$5:E$116)</f>
        <v/>
      </c>
      <c r="D32" s="327">
        <f>SUMIF(BS.data!$D$5:$D$116,FSA!$A32,BS.data!F$5:F$116)</f>
        <v/>
      </c>
      <c r="E32" s="327">
        <f>SUMIF(BS.data!$D$5:$D$116,FSA!$A32,BS.data!G$5:G$116)</f>
        <v/>
      </c>
      <c r="F32" s="327">
        <f>SUMIF(BS.data!$D$5:$D$116,FSA!$A32,BS.data!H$5:H$116)</f>
        <v/>
      </c>
      <c r="G32" s="327">
        <f>SUMIF(BS.data!$D$5:$D$116,FSA!$A32,BS.data!I$5:I$116)</f>
        <v/>
      </c>
      <c r="H32" s="327">
        <f>SUMIF(BS.data!$D$5:$D$116,FSA!$A32,BS.data!J$5:J$116)</f>
        <v/>
      </c>
      <c r="I32" s="327">
        <f>SUMIF(BS.data!$D$5:$D$116,FSA!$A32,BS.data!K$5:K$116)</f>
        <v/>
      </c>
      <c r="J32" s="327">
        <f>SUMIF(BS.data!$D$5:$D$116,FSA!$A32,BS.data!L$5:L$116)</f>
        <v/>
      </c>
      <c r="L32" s="137" t="inlineStr">
        <is>
          <t>EBITDA / Sales</t>
        </is>
      </c>
      <c r="M32" s="137" t="n"/>
      <c r="N32" s="331">
        <f>C25/C7</f>
        <v/>
      </c>
      <c r="O32" s="331">
        <f>D25/D7</f>
        <v/>
      </c>
      <c r="P32" s="331">
        <f>E25/E7</f>
        <v/>
      </c>
      <c r="Q32" s="331">
        <f>F25/F7</f>
        <v/>
      </c>
      <c r="R32" s="331">
        <f>G25/G7</f>
        <v/>
      </c>
      <c r="S32" s="331">
        <f>H25/H7</f>
        <v/>
      </c>
      <c r="T32" s="331">
        <f>I25/I7</f>
        <v/>
      </c>
      <c r="U32" s="331">
        <f>J25/J7</f>
        <v/>
      </c>
    </row>
    <row r="33">
      <c r="A33" s="120" t="inlineStr">
        <is>
          <t>Prepaid Expenses</t>
        </is>
      </c>
      <c r="C33" s="327">
        <f>SUMIF(BS.data!$D$5:$D$116,FSA!$A33,BS.data!E$5:E$116)</f>
        <v/>
      </c>
      <c r="D33" s="327">
        <f>SUMIF(BS.data!$D$5:$D$116,FSA!$A33,BS.data!F$5:F$116)</f>
        <v/>
      </c>
      <c r="E33" s="327">
        <f>SUMIF(BS.data!$D$5:$D$116,FSA!$A33,BS.data!G$5:G$116)</f>
        <v/>
      </c>
      <c r="F33" s="327">
        <f>SUMIF(BS.data!$D$5:$D$116,FSA!$A33,BS.data!H$5:H$116)</f>
        <v/>
      </c>
      <c r="G33" s="327">
        <f>SUMIF(BS.data!$D$5:$D$116,FSA!$A33,BS.data!I$5:I$116)</f>
        <v/>
      </c>
      <c r="H33" s="327">
        <f>SUMIF(BS.data!$D$5:$D$116,FSA!$A33,BS.data!J$5:J$116)</f>
        <v/>
      </c>
      <c r="I33" s="327">
        <f>SUMIF(BS.data!$D$5:$D$116,FSA!$A33,BS.data!K$5:K$116)</f>
        <v/>
      </c>
      <c r="J33" s="327">
        <f>SUMIF(BS.data!$D$5:$D$116,FSA!$A33,BS.data!L$5:L$116)</f>
        <v/>
      </c>
      <c r="L33" s="177" t="inlineStr">
        <is>
          <t>FFO / Sales</t>
        </is>
      </c>
      <c r="N33" s="330">
        <f>N11/C7</f>
        <v/>
      </c>
      <c r="O33" s="330">
        <f>O11/D7</f>
        <v/>
      </c>
      <c r="P33" s="330">
        <f>P11/E7</f>
        <v/>
      </c>
      <c r="Q33" s="330">
        <f>Q11/F7</f>
        <v/>
      </c>
      <c r="R33" s="330">
        <f>R11/G7</f>
        <v/>
      </c>
      <c r="S33" s="330">
        <f>S11/H7</f>
        <v/>
      </c>
      <c r="T33" s="330">
        <f>T11/I7</f>
        <v/>
      </c>
      <c r="U33" s="330">
        <f>U11/J7</f>
        <v/>
      </c>
    </row>
    <row r="34">
      <c r="A34" s="189" t="inlineStr">
        <is>
          <t>Other debtors and other assets</t>
        </is>
      </c>
      <c r="B34" s="189" t="n"/>
      <c r="C34" s="327">
        <f>SUMIF(BS.data!$D$5:$D$116,FSA!$A34,BS.data!E$5:E$116)</f>
        <v/>
      </c>
      <c r="D34" s="327">
        <f>SUMIF(BS.data!$D$5:$D$116,FSA!$A34,BS.data!F$5:F$116)</f>
        <v/>
      </c>
      <c r="E34" s="327">
        <f>SUMIF(BS.data!$D$5:$D$116,FSA!$A34,BS.data!G$5:G$116)</f>
        <v/>
      </c>
      <c r="F34" s="327">
        <f>SUMIF(BS.data!$D$5:$D$116,FSA!$A34,BS.data!H$5:H$116)</f>
        <v/>
      </c>
      <c r="G34" s="327">
        <f>SUMIF(BS.data!$D$5:$D$116,FSA!$A34,BS.data!I$5:I$116)</f>
        <v/>
      </c>
      <c r="H34" s="327">
        <f>SUMIF(BS.data!$D$5:$D$116,FSA!$A34,BS.data!J$5:J$116)</f>
        <v/>
      </c>
      <c r="I34" s="327">
        <f>SUMIF(BS.data!$D$5:$D$116,FSA!$A34,BS.data!K$5:K$116)</f>
        <v/>
      </c>
      <c r="J34" s="327">
        <f>SUMIF(BS.data!$D$5:$D$116,FSA!$A34,BS.data!L$5:L$116)</f>
        <v/>
      </c>
      <c r="L34" s="120" t="inlineStr">
        <is>
          <t>ROC</t>
        </is>
      </c>
      <c r="N34" s="130" t="inlineStr">
        <is>
          <t>NA</t>
        </is>
      </c>
      <c r="O34" s="332">
        <f>(D16-D14)/(AVERAGE(C48+C54,D48+D54))</f>
        <v/>
      </c>
      <c r="P34" s="332">
        <f>(E16-E14)/(AVERAGE(D48+D54,E48+E54))</f>
        <v/>
      </c>
      <c r="Q34" s="332">
        <f>(F16-F14)/(AVERAGE(E48+E54,F48+F54))</f>
        <v/>
      </c>
      <c r="R34" s="332">
        <f>(G16-G14)/(AVERAGE(F48+F54,G48+G54))</f>
        <v/>
      </c>
      <c r="S34" s="332">
        <f>(H16-H14)/(AVERAGE(G48+G54,H48+H54))</f>
        <v/>
      </c>
      <c r="T34" s="332">
        <f>(I16-I14)/(AVERAGE(H48+H54,I48+I54))</f>
        <v/>
      </c>
      <c r="U34" s="332">
        <f>(J16-J14)/(AVERAGE(I48+I54,J48+J54))</f>
        <v/>
      </c>
    </row>
    <row r="35">
      <c r="A35" s="177" t="inlineStr">
        <is>
          <t>Investments and assets for sale</t>
        </is>
      </c>
      <c r="B35" s="327" t="n"/>
      <c r="C35" s="327">
        <f>SUMIF(BS.data!$D$5:$D$116,FSA!$A35,BS.data!E$5:E$116)</f>
        <v/>
      </c>
      <c r="D35" s="327">
        <f>SUMIF(BS.data!$D$5:$D$116,FSA!$A35,BS.data!F$5:F$116)</f>
        <v/>
      </c>
      <c r="E35" s="327">
        <f>SUMIF(BS.data!$D$5:$D$116,FSA!$A35,BS.data!G$5:G$116)</f>
        <v/>
      </c>
      <c r="F35" s="327">
        <f>SUMIF(BS.data!$D$5:$D$116,FSA!$A35,BS.data!H$5:H$116)</f>
        <v/>
      </c>
      <c r="G35" s="327">
        <f>SUMIF(BS.data!$D$5:$D$116,FSA!$A35,BS.data!I$5:I$116)</f>
        <v/>
      </c>
      <c r="H35" s="327">
        <f>SUMIF(BS.data!$D$5:$D$116,FSA!$A35,BS.data!J$5:J$116)</f>
        <v/>
      </c>
      <c r="I35" s="327">
        <f>SUMIF(BS.data!$D$5:$D$116,FSA!$A35,BS.data!K$5:K$116)</f>
        <v/>
      </c>
      <c r="J35" s="327">
        <f>SUMIF(BS.data!$D$5:$D$116,FSA!$A35,BS.data!L$5:L$116)</f>
        <v/>
      </c>
      <c r="L35" s="177" t="inlineStr">
        <is>
          <t>Trade Debtors days on hand</t>
        </is>
      </c>
      <c r="N35" s="130" t="inlineStr">
        <is>
          <t>NA</t>
        </is>
      </c>
      <c r="O35" s="131">
        <f>(AVERAGE(C30:D30)/D7)*365</f>
        <v/>
      </c>
      <c r="P35" s="131">
        <f>(AVERAGE(D30:E30)/E7)*365</f>
        <v/>
      </c>
      <c r="Q35" s="131">
        <f>(AVERAGE(E30:F30)/F7)*365</f>
        <v/>
      </c>
      <c r="R35" s="131">
        <f>(AVERAGE(F30:G30)/G7)*365</f>
        <v/>
      </c>
      <c r="S35" s="131">
        <f>(AVERAGE(G30:H30)/H7)*365</f>
        <v/>
      </c>
      <c r="T35" s="131">
        <f>(AVERAGE(H30:I30)/I7)*365</f>
        <v/>
      </c>
      <c r="U35" s="131">
        <f>(AVERAGE(I30:J30)/J7)*365</f>
        <v/>
      </c>
    </row>
    <row r="36">
      <c r="A36" s="177" t="inlineStr">
        <is>
          <t>Net Fixed Assets</t>
        </is>
      </c>
      <c r="B36" s="189" t="n"/>
      <c r="C36" s="327">
        <f>SUMIF(BS.data!$D$5:$D$116,FSA!$A36,BS.data!E$5:E$116)</f>
        <v/>
      </c>
      <c r="D36" s="327">
        <f>SUMIF(BS.data!$D$5:$D$116,FSA!$A36,BS.data!F$5:F$116)</f>
        <v/>
      </c>
      <c r="E36" s="327">
        <f>SUMIF(BS.data!$D$5:$D$116,FSA!$A36,BS.data!G$5:G$116)</f>
        <v/>
      </c>
      <c r="F36" s="327">
        <f>SUMIF(BS.data!$D$5:$D$116,FSA!$A36,BS.data!H$5:H$116)</f>
        <v/>
      </c>
      <c r="G36" s="327">
        <f>SUMIF(BS.data!$D$5:$D$116,FSA!$A36,BS.data!I$5:I$116)</f>
        <v/>
      </c>
      <c r="H36" s="327">
        <f>SUMIF(BS.data!$D$5:$D$116,FSA!$A36,BS.data!J$5:J$116)</f>
        <v/>
      </c>
      <c r="I36" s="327">
        <f>SUMIF(BS.data!$D$5:$D$116,FSA!$A36,BS.data!K$5:K$116)</f>
        <v/>
      </c>
      <c r="J36" s="327">
        <f>SUMIF(BS.data!$D$5:$D$116,FSA!$A36,BS.data!L$5:L$116)</f>
        <v/>
      </c>
      <c r="L36" s="177" t="inlineStr">
        <is>
          <t>Inventory days on hand</t>
        </is>
      </c>
      <c r="N36" s="130" t="inlineStr">
        <is>
          <t>NA</t>
        </is>
      </c>
      <c r="O36" s="131">
        <f>(AVERAGE(C31:D31)/-D8)*365</f>
        <v/>
      </c>
      <c r="P36" s="131">
        <f>(AVERAGE(D31:E31)/-E8)*365</f>
        <v/>
      </c>
      <c r="Q36" s="131">
        <f>(AVERAGE(E31:F31)/-F8)*365</f>
        <v/>
      </c>
      <c r="R36" s="131">
        <f>(AVERAGE(F31:G31)/-G8)*365</f>
        <v/>
      </c>
      <c r="S36" s="131">
        <f>(AVERAGE(G31:H31)/-H8)*365</f>
        <v/>
      </c>
      <c r="T36" s="131">
        <f>(AVERAGE(H31:I31)/-I8)*365</f>
        <v/>
      </c>
      <c r="U36" s="131">
        <f>(AVERAGE(I31:J31)/-J8)*365</f>
        <v/>
      </c>
    </row>
    <row r="37">
      <c r="A37" s="189" t="inlineStr">
        <is>
          <t>Intangible Assets</t>
        </is>
      </c>
      <c r="B37" s="189" t="n"/>
      <c r="C37" s="327">
        <f>SUMIF(BS.data!$D$5:$D$116,FSA!$A37,BS.data!E$5:E$116)</f>
        <v/>
      </c>
      <c r="D37" s="327">
        <f>SUMIF(BS.data!$D$5:$D$116,FSA!$A37,BS.data!F$5:F$116)</f>
        <v/>
      </c>
      <c r="E37" s="327">
        <f>SUMIF(BS.data!$D$5:$D$116,FSA!$A37,BS.data!G$5:G$116)</f>
        <v/>
      </c>
      <c r="F37" s="327">
        <f>SUMIF(BS.data!$D$5:$D$116,FSA!$A37,BS.data!H$5:H$116)</f>
        <v/>
      </c>
      <c r="G37" s="327">
        <f>SUMIF(BS.data!$D$5:$D$116,FSA!$A37,BS.data!I$5:I$116)</f>
        <v/>
      </c>
      <c r="H37" s="327">
        <f>SUMIF(BS.data!$D$5:$D$116,FSA!$A37,BS.data!J$5:J$116)</f>
        <v/>
      </c>
      <c r="I37" s="327">
        <f>SUMIF(BS.data!$D$5:$D$116,FSA!$A37,BS.data!K$5:K$116)</f>
        <v/>
      </c>
      <c r="J37" s="327">
        <f>SUMIF(BS.data!$D$5:$D$116,FSA!$A37,BS.data!L$5:L$116)</f>
        <v/>
      </c>
      <c r="L37" s="177" t="inlineStr">
        <is>
          <t>Trade Creditor days on hand</t>
        </is>
      </c>
      <c r="N37" s="130" t="inlineStr">
        <is>
          <t>NA</t>
        </is>
      </c>
      <c r="O37" s="131">
        <f>(AVERAGE(C40:D40)/-D8)*365</f>
        <v/>
      </c>
      <c r="P37" s="131">
        <f>(AVERAGE(D40:E40)/-E8)*365</f>
        <v/>
      </c>
      <c r="Q37" s="131">
        <f>(AVERAGE(E40:F40)/-F8)*365</f>
        <v/>
      </c>
      <c r="R37" s="131">
        <f>(AVERAGE(F40:G40)/-G8)*365</f>
        <v/>
      </c>
      <c r="S37" s="131">
        <f>(AVERAGE(G40:H40)/-H8)*365</f>
        <v/>
      </c>
      <c r="T37" s="131">
        <f>(AVERAGE(H40:I40)/-I8)*365</f>
        <v/>
      </c>
      <c r="U37" s="131">
        <f>(AVERAGE(I40:J40)/-J8)*365</f>
        <v/>
      </c>
    </row>
    <row r="38">
      <c r="A38" s="176" t="inlineStr">
        <is>
          <t>Assets</t>
        </is>
      </c>
      <c r="B38" s="176" t="n"/>
      <c r="C38" s="333">
        <f>SUM(C29:C37)</f>
        <v/>
      </c>
      <c r="D38" s="333">
        <f>SUM(D29:D37)</f>
        <v/>
      </c>
      <c r="E38" s="333">
        <f>SUM(E29:E37)</f>
        <v/>
      </c>
      <c r="F38" s="333">
        <f>SUM(F29:F37)</f>
        <v/>
      </c>
      <c r="G38" s="333">
        <f>SUM(G29:G37)</f>
        <v/>
      </c>
      <c r="H38" s="333">
        <f>SUM(H29:H37)</f>
        <v/>
      </c>
      <c r="I38" s="333">
        <f>SUM(I29:I37)</f>
        <v/>
      </c>
      <c r="J38" s="333">
        <f>SUM(J29:J37)</f>
        <v/>
      </c>
      <c r="L38" s="137" t="inlineStr">
        <is>
          <t>Net Working Capital</t>
        </is>
      </c>
      <c r="M38" s="137" t="n"/>
      <c r="N38" s="209">
        <f>(C30+C31+C32+C33-C40-C41-C42-C43)</f>
        <v/>
      </c>
      <c r="O38" s="209">
        <f>(D30+D31+D32+D33-D40-D41-D42-D43)</f>
        <v/>
      </c>
      <c r="P38" s="209">
        <f>(E30+E31+E32+E33-E40-E41-E42-E43)</f>
        <v/>
      </c>
      <c r="Q38" s="209">
        <f>(F30+F31+F32+F33-F40-F41-F42-F43)</f>
        <v/>
      </c>
      <c r="R38" s="209">
        <f>(G30+G31+G32+G33-G40-G41-G42-G43)</f>
        <v/>
      </c>
      <c r="S38" s="209">
        <f>(H30+H31+H32+H33-H40-H41-H42-H43)</f>
        <v/>
      </c>
      <c r="T38" s="209">
        <f>(I30+I31+I32+I33-I40-I41-I42-I43)</f>
        <v/>
      </c>
      <c r="U38" s="209">
        <f>(J30+J31+J32+J33-J40-J41-J42-J43)</f>
        <v/>
      </c>
    </row>
    <row r="39">
      <c r="A39" s="176" t="n"/>
      <c r="B39" s="176" t="n"/>
      <c r="C39" s="333" t="n"/>
      <c r="D39" s="333" t="n"/>
      <c r="E39" s="333" t="n"/>
      <c r="F39" s="333" t="n"/>
      <c r="G39" s="333" t="n"/>
      <c r="H39" s="333" t="n"/>
      <c r="I39" s="333" t="n"/>
      <c r="J39" s="333" t="n"/>
      <c r="L39" s="137" t="inlineStr">
        <is>
          <t>Average NWC / Sales</t>
        </is>
      </c>
      <c r="N39" s="132" t="inlineStr">
        <is>
          <t>NA</t>
        </is>
      </c>
      <c r="O39" s="133">
        <f>(O38+N38)/2/D7</f>
        <v/>
      </c>
      <c r="P39" s="133">
        <f>(P38+O38)/2/E7</f>
        <v/>
      </c>
      <c r="Q39" s="133">
        <f>(Q38+P38)/2/F7</f>
        <v/>
      </c>
      <c r="R39" s="133">
        <f>(R38+Q38)/2/G7</f>
        <v/>
      </c>
      <c r="S39" s="133">
        <f>(S38+R38)/2/H7</f>
        <v/>
      </c>
      <c r="T39" s="133">
        <f>(T38+S38)/2/I7</f>
        <v/>
      </c>
      <c r="U39" s="133">
        <f>(U38+T38)/2/J7</f>
        <v/>
      </c>
    </row>
    <row r="40">
      <c r="A40" s="189" t="inlineStr">
        <is>
          <t>Trade Creditors (Accounts Payable)</t>
        </is>
      </c>
      <c r="B40" s="189" t="n"/>
      <c r="C40" s="327">
        <f>SUMIF(BS.data!$D$5:$D$116,FSA!$A40,BS.data!E$5:E$116)</f>
        <v/>
      </c>
      <c r="D40" s="327">
        <f>SUMIF(BS.data!$D$5:$D$116,FSA!$A40,BS.data!F$5:F$116)</f>
        <v/>
      </c>
      <c r="E40" s="327">
        <f>SUMIF(BS.data!$D$5:$D$116,FSA!$A40,BS.data!G$5:G$116)</f>
        <v/>
      </c>
      <c r="F40" s="327">
        <f>SUMIF(BS.data!$D$5:$D$116,FSA!$A40,BS.data!H$5:H$116)</f>
        <v/>
      </c>
      <c r="G40" s="327">
        <f>SUMIF(BS.data!$D$5:$D$116,FSA!$A40,BS.data!I$5:I$116)</f>
        <v/>
      </c>
      <c r="H40" s="327">
        <f>SUMIF(BS.data!$D$5:$D$116,FSA!$A40,BS.data!J$5:J$116)</f>
        <v/>
      </c>
      <c r="I40" s="327">
        <f>SUMIF(BS.data!$D$5:$D$116,FSA!$A40,BS.data!K$5:K$116)</f>
        <v/>
      </c>
      <c r="J40" s="327">
        <f>SUMIF(BS.data!$D$5:$D$116,FSA!$A40,BS.data!L$5:L$116)</f>
        <v/>
      </c>
      <c r="L40" s="137" t="inlineStr">
        <is>
          <t>Sales / Net Fixed Assets</t>
        </is>
      </c>
      <c r="M40" s="137" t="n"/>
      <c r="N40" s="130" t="inlineStr">
        <is>
          <t>NA</t>
        </is>
      </c>
      <c r="O40" s="334">
        <f>D7/AVERAGE(C36:D36)</f>
        <v/>
      </c>
      <c r="P40" s="334">
        <f>E7/AVERAGE(D36:E36)</f>
        <v/>
      </c>
      <c r="Q40" s="334">
        <f>F7/AVERAGE(E36:F36)</f>
        <v/>
      </c>
      <c r="R40" s="334">
        <f>G7/AVERAGE(F36:G36)</f>
        <v/>
      </c>
      <c r="S40" s="334">
        <f>H7/AVERAGE(G36:H36)</f>
        <v/>
      </c>
      <c r="T40" s="334">
        <f>I7/AVERAGE(H36:I36)</f>
        <v/>
      </c>
      <c r="U40" s="334">
        <f>J7/AVERAGE(I36:J36)</f>
        <v/>
      </c>
    </row>
    <row r="41">
      <c r="A41" s="189" t="inlineStr">
        <is>
          <t>Accrued Expenses</t>
        </is>
      </c>
      <c r="B41" s="189" t="n"/>
      <c r="C41" s="327">
        <f>SUMIF(BS.data!$D$5:$D$116,FSA!$A41,BS.data!E$5:E$116)</f>
        <v/>
      </c>
      <c r="D41" s="327">
        <f>SUMIF(BS.data!$D$5:$D$116,FSA!$A41,BS.data!F$5:F$116)</f>
        <v/>
      </c>
      <c r="E41" s="327">
        <f>SUMIF(BS.data!$D$5:$D$116,FSA!$A41,BS.data!G$5:G$116)</f>
        <v/>
      </c>
      <c r="F41" s="327">
        <f>SUMIF(BS.data!$D$5:$D$116,FSA!$A41,BS.data!H$5:H$116)</f>
        <v/>
      </c>
      <c r="G41" s="327">
        <f>SUMIF(BS.data!$D$5:$D$116,FSA!$A41,BS.data!I$5:I$116)</f>
        <v/>
      </c>
      <c r="H41" s="327">
        <f>SUMIF(BS.data!$D$5:$D$116,FSA!$A41,BS.data!J$5:J$116)</f>
        <v/>
      </c>
      <c r="I41" s="327">
        <f>SUMIF(BS.data!$D$5:$D$116,FSA!$A41,BS.data!K$5:K$116)</f>
        <v/>
      </c>
      <c r="J41" s="327">
        <f>SUMIF(BS.data!$D$5:$D$116,FSA!$A41,BS.data!L$5:L$116)</f>
        <v/>
      </c>
      <c r="L41" s="137" t="inlineStr">
        <is>
          <t>Gross Capex Tang and Intang Assets / Depr and Amort</t>
        </is>
      </c>
      <c r="M41" s="137" t="n"/>
      <c r="N41" s="137">
        <f>-N14/C21</f>
        <v/>
      </c>
      <c r="O41" s="137">
        <f>-O14/D21</f>
        <v/>
      </c>
      <c r="P41" s="137">
        <f>-P14/E21</f>
        <v/>
      </c>
      <c r="Q41" s="137">
        <f>-Q14/F21</f>
        <v/>
      </c>
      <c r="R41" s="137">
        <f>-R14/G21</f>
        <v/>
      </c>
      <c r="S41" s="137">
        <f>-S14/H21</f>
        <v/>
      </c>
      <c r="T41" s="137">
        <f>-T14/I21</f>
        <v/>
      </c>
      <c r="U41" s="137">
        <f>-U14/J21</f>
        <v/>
      </c>
    </row>
    <row r="42">
      <c r="A42" s="189" t="inlineStr">
        <is>
          <t>Customers advances</t>
        </is>
      </c>
      <c r="C42" s="327">
        <f>SUMIF(BS.data!$D$5:$D$116,FSA!$A42,BS.data!E$5:E$116)</f>
        <v/>
      </c>
      <c r="D42" s="327">
        <f>SUMIF(BS.data!$D$5:$D$116,FSA!$A42,BS.data!F$5:F$116)</f>
        <v/>
      </c>
      <c r="E42" s="327">
        <f>SUMIF(BS.data!$D$5:$D$116,FSA!$A42,BS.data!G$5:G$116)</f>
        <v/>
      </c>
      <c r="F42" s="327">
        <f>SUMIF(BS.data!$D$5:$D$116,FSA!$A42,BS.data!H$5:H$116)</f>
        <v/>
      </c>
      <c r="G42" s="327">
        <f>SUMIF(BS.data!$D$5:$D$116,FSA!$A42,BS.data!I$5:I$116)</f>
        <v/>
      </c>
      <c r="H42" s="327">
        <f>SUMIF(BS.data!$D$5:$D$116,FSA!$A42,BS.data!J$5:J$116)</f>
        <v/>
      </c>
      <c r="I42" s="327">
        <f>SUMIF(BS.data!$D$5:$D$116,FSA!$A42,BS.data!K$5:K$116)</f>
        <v/>
      </c>
      <c r="J42" s="327">
        <f>SUMIF(BS.data!$D$5:$D$116,FSA!$A42,BS.data!L$5:L$116)</f>
        <v/>
      </c>
      <c r="L42" s="137" t="inlineStr">
        <is>
          <t>Gross Capital Expenditure / Sales</t>
        </is>
      </c>
      <c r="N42" s="138">
        <f>-N14/C7</f>
        <v/>
      </c>
      <c r="O42" s="138">
        <f>-O14/D7</f>
        <v/>
      </c>
      <c r="P42" s="138">
        <f>-P14/E7</f>
        <v/>
      </c>
      <c r="Q42" s="138">
        <f>-Q14/F7</f>
        <v/>
      </c>
      <c r="R42" s="138">
        <f>-R14/G7</f>
        <v/>
      </c>
      <c r="S42" s="138">
        <f>-S14/H7</f>
        <v/>
      </c>
      <c r="T42" s="138">
        <f>-T14/I7</f>
        <v/>
      </c>
      <c r="U42" s="138">
        <f>-U14/J7</f>
        <v/>
      </c>
    </row>
    <row r="43">
      <c r="A43" s="189" t="inlineStr">
        <is>
          <t>Short-term Deferred Income</t>
        </is>
      </c>
      <c r="C43" s="327">
        <f>SUMIF(BS.data!$D$5:$D$116,FSA!$A43,BS.data!E$5:E$116)</f>
        <v/>
      </c>
      <c r="D43" s="327">
        <f>SUMIF(BS.data!$D$5:$D$116,FSA!$A43,BS.data!F$5:F$116)</f>
        <v/>
      </c>
      <c r="E43" s="327">
        <f>SUMIF(BS.data!$D$5:$D$116,FSA!$A43,BS.data!G$5:G$116)</f>
        <v/>
      </c>
      <c r="F43" s="327">
        <f>SUMIF(BS.data!$D$5:$D$116,FSA!$A43,BS.data!H$5:H$116)</f>
        <v/>
      </c>
      <c r="G43" s="327">
        <f>SUMIF(BS.data!$D$5:$D$116,FSA!$A43,BS.data!I$5:I$116)</f>
        <v/>
      </c>
      <c r="H43" s="327">
        <f>SUMIF(BS.data!$D$5:$D$116,FSA!$A43,BS.data!J$5:J$116)</f>
        <v/>
      </c>
      <c r="I43" s="327">
        <f>SUMIF(BS.data!$D$5:$D$116,FSA!$A43,BS.data!K$5:K$116)</f>
        <v/>
      </c>
      <c r="J43" s="327">
        <f>SUMIF(BS.data!$D$5:$D$116,FSA!$A43,BS.data!L$5:L$116)</f>
        <v/>
      </c>
      <c r="L43" s="137" t="n"/>
      <c r="M43" s="137" t="n"/>
      <c r="N43" s="209" t="n"/>
      <c r="O43" s="209" t="n"/>
      <c r="P43" s="209" t="n"/>
      <c r="Q43" s="209" t="n"/>
      <c r="R43" s="209" t="n"/>
      <c r="S43" s="209" t="n"/>
      <c r="T43" s="209" t="n"/>
      <c r="U43" s="209" t="n"/>
    </row>
    <row r="44">
      <c r="A44" s="189" t="inlineStr">
        <is>
          <t>Other Creditors and Provisions</t>
        </is>
      </c>
      <c r="B44" s="189" t="n"/>
      <c r="C44" s="327">
        <f>SUMIF(BS.data!$D$5:$D$116,FSA!$A44,BS.data!E$5:E$116)</f>
        <v/>
      </c>
      <c r="D44" s="327">
        <f>SUMIF(BS.data!$D$5:$D$116,FSA!$A44,BS.data!F$5:F$116)</f>
        <v/>
      </c>
      <c r="E44" s="327">
        <f>SUMIF(BS.data!$D$5:$D$116,FSA!$A44,BS.data!G$5:G$116)</f>
        <v/>
      </c>
      <c r="F44" s="327">
        <f>SUMIF(BS.data!$D$5:$D$116,FSA!$A44,BS.data!H$5:H$116)</f>
        <v/>
      </c>
      <c r="G44" s="327">
        <f>SUMIF(BS.data!$D$5:$D$116,FSA!$A44,BS.data!I$5:I$116)</f>
        <v/>
      </c>
      <c r="H44" s="327">
        <f>SUMIF(BS.data!$D$5:$D$116,FSA!$A44,BS.data!J$5:J$116)</f>
        <v/>
      </c>
      <c r="I44" s="327">
        <f>SUMIF(BS.data!$D$5:$D$116,FSA!$A44,BS.data!K$5:K$116)</f>
        <v/>
      </c>
      <c r="J44" s="327">
        <f>SUMIF(BS.data!$D$5:$D$116,FSA!$A44,BS.data!L$5:L$116)</f>
        <v/>
      </c>
      <c r="L44" s="134" t="inlineStr">
        <is>
          <t>Gross Debt</t>
        </is>
      </c>
    </row>
    <row r="45">
      <c r="A45" s="189" t="inlineStr">
        <is>
          <t>Tax Payable</t>
        </is>
      </c>
      <c r="B45" s="189" t="n"/>
      <c r="C45" s="327">
        <f>SUMIF(BS.data!$D$5:$D$116,FSA!$A45,BS.data!E$5:E$116)</f>
        <v/>
      </c>
      <c r="D45" s="327">
        <f>SUMIF(BS.data!$D$5:$D$116,FSA!$A45,BS.data!F$5:F$116)</f>
        <v/>
      </c>
      <c r="E45" s="327">
        <f>SUMIF(BS.data!$D$5:$D$116,FSA!$A45,BS.data!G$5:G$116)</f>
        <v/>
      </c>
      <c r="F45" s="327">
        <f>SUMIF(BS.data!$D$5:$D$116,FSA!$A45,BS.data!H$5:H$116)</f>
        <v/>
      </c>
      <c r="G45" s="327">
        <f>SUMIF(BS.data!$D$5:$D$116,FSA!$A45,BS.data!I$5:I$116)</f>
        <v/>
      </c>
      <c r="H45" s="327">
        <f>SUMIF(BS.data!$D$5:$D$116,FSA!$A45,BS.data!J$5:J$116)</f>
        <v/>
      </c>
      <c r="I45" s="327">
        <f>SUMIF(BS.data!$D$5:$D$116,FSA!$A45,BS.data!K$5:K$116)</f>
        <v/>
      </c>
      <c r="J45" s="327">
        <f>SUMIF(BS.data!$D$5:$D$116,FSA!$A45,BS.data!L$5:L$116)</f>
        <v/>
      </c>
      <c r="L45" s="137" t="inlineStr">
        <is>
          <t>Debt / Equity</t>
        </is>
      </c>
      <c r="M45" s="135" t="n"/>
      <c r="N45" s="136">
        <f>C48/C54</f>
        <v/>
      </c>
      <c r="O45" s="136">
        <f>D48/D54</f>
        <v/>
      </c>
      <c r="P45" s="136">
        <f>E48/E54</f>
        <v/>
      </c>
      <c r="Q45" s="136">
        <f>F48/F54</f>
        <v/>
      </c>
      <c r="R45" s="136">
        <f>G48/G54</f>
        <v/>
      </c>
      <c r="S45" s="136">
        <f>H48/H54</f>
        <v/>
      </c>
      <c r="T45" s="136">
        <f>I48/I54</f>
        <v/>
      </c>
      <c r="U45" s="136">
        <f>J48/J54</f>
        <v/>
      </c>
    </row>
    <row r="46">
      <c r="A46" s="189" t="inlineStr">
        <is>
          <t>Short Term Debt*</t>
        </is>
      </c>
      <c r="B46" s="189" t="n"/>
      <c r="C46" s="327">
        <f>SUMIF(BS.data!$D$5:$D$116,FSA!$A46,BS.data!E$5:E$116)</f>
        <v/>
      </c>
      <c r="D46" s="327">
        <f>SUMIF(BS.data!$D$5:$D$116,FSA!$A46,BS.data!F$5:F$116)</f>
        <v/>
      </c>
      <c r="E46" s="327">
        <f>SUMIF(BS.data!$D$5:$D$116,FSA!$A46,BS.data!G$5:G$116)</f>
        <v/>
      </c>
      <c r="F46" s="327">
        <f>SUMIF(BS.data!$D$5:$D$116,FSA!$A46,BS.data!H$5:H$116)</f>
        <v/>
      </c>
      <c r="G46" s="327">
        <f>SUMIF(BS.data!$D$5:$D$116,FSA!$A46,BS.data!I$5:I$116)</f>
        <v/>
      </c>
      <c r="H46" s="327">
        <f>SUMIF(BS.data!$D$5:$D$116,FSA!$A46,BS.data!J$5:J$116)</f>
        <v/>
      </c>
      <c r="I46" s="327">
        <f>SUMIF(BS.data!$D$5:$D$116,FSA!$A46,BS.data!K$5:K$116)</f>
        <v/>
      </c>
      <c r="J46" s="327">
        <f>SUMIF(BS.data!$D$5:$D$116,FSA!$A46,BS.data!L$5:L$116)</f>
        <v/>
      </c>
      <c r="K46" s="328" t="n"/>
      <c r="L46" s="177" t="inlineStr">
        <is>
          <t>Equity / Total Liabilities</t>
        </is>
      </c>
      <c r="M46" s="177" t="n"/>
      <c r="N46" s="137">
        <f>C54/C49</f>
        <v/>
      </c>
      <c r="O46" s="137">
        <f>D54/D49</f>
        <v/>
      </c>
      <c r="P46" s="137">
        <f>E54/E49</f>
        <v/>
      </c>
      <c r="Q46" s="137">
        <f>F54/F49</f>
        <v/>
      </c>
      <c r="R46" s="137">
        <f>G54/G49</f>
        <v/>
      </c>
      <c r="S46" s="137">
        <f>H54/H49</f>
        <v/>
      </c>
      <c r="T46" s="137">
        <f>I54/I49</f>
        <v/>
      </c>
      <c r="U46" s="137">
        <f>J54/J49</f>
        <v/>
      </c>
    </row>
    <row r="47">
      <c r="A47" s="189" t="inlineStr">
        <is>
          <t>Existing Long Term Debt and Financial Leases</t>
        </is>
      </c>
      <c r="B47" s="189" t="n"/>
      <c r="C47" s="327">
        <f>SUMIF(BS.data!$D$5:$D$116,FSA!$A47,BS.data!E$5:E$116)</f>
        <v/>
      </c>
      <c r="D47" s="327">
        <f>SUMIF(BS.data!$D$5:$D$116,FSA!$A47,BS.data!F$5:F$116)</f>
        <v/>
      </c>
      <c r="E47" s="327">
        <f>SUMIF(BS.data!$D$5:$D$116,FSA!$A47,BS.data!G$5:G$116)</f>
        <v/>
      </c>
      <c r="F47" s="327">
        <f>SUMIF(BS.data!$D$5:$D$116,FSA!$A47,BS.data!H$5:H$116)</f>
        <v/>
      </c>
      <c r="G47" s="327">
        <f>SUMIF(BS.data!$D$5:$D$116,FSA!$A47,BS.data!I$5:I$116)</f>
        <v/>
      </c>
      <c r="H47" s="327">
        <f>SUMIF(BS.data!$D$5:$D$116,FSA!$A47,BS.data!J$5:J$116)</f>
        <v/>
      </c>
      <c r="I47" s="327">
        <f>SUMIF(BS.data!$D$5:$D$116,FSA!$A47,BS.data!K$5:K$116)</f>
        <v/>
      </c>
      <c r="J47" s="327">
        <f>SUMIF(BS.data!$D$5:$D$116,FSA!$A47,BS.data!L$5:L$116)</f>
        <v/>
      </c>
      <c r="L47" s="177" t="inlineStr">
        <is>
          <t>Adj Debt / EBITDAR *</t>
        </is>
      </c>
      <c r="M47" s="177" t="n"/>
      <c r="N47" s="335">
        <f>((C24*8)+C48)/C26</f>
        <v/>
      </c>
      <c r="O47" s="335">
        <f>((D24*8)+D48)/D26</f>
        <v/>
      </c>
      <c r="P47" s="335">
        <f>((E24*8)+E48)/E26</f>
        <v/>
      </c>
      <c r="Q47" s="335">
        <f>((F24*8)+F48)/F26</f>
        <v/>
      </c>
      <c r="R47" s="335">
        <f>((G24*8)+G48)/G26</f>
        <v/>
      </c>
      <c r="S47" s="335">
        <f>((H24*8)+H48)/H26</f>
        <v/>
      </c>
      <c r="T47" s="335">
        <f>((I24*8)+I48)/I26</f>
        <v/>
      </c>
      <c r="U47" s="335">
        <f>((J24*8)+J48)/J26</f>
        <v/>
      </c>
    </row>
    <row r="48" ht="15" customHeight="1" s="162">
      <c r="A48" s="176" t="inlineStr">
        <is>
          <t>Total Debt</t>
        </is>
      </c>
      <c r="B48" s="176" t="n"/>
      <c r="C48" s="333">
        <f>C46+C47</f>
        <v/>
      </c>
      <c r="D48" s="333">
        <f>D46+D47</f>
        <v/>
      </c>
      <c r="E48" s="333">
        <f>E46+E47</f>
        <v/>
      </c>
      <c r="F48" s="333">
        <f>F46+F47</f>
        <v/>
      </c>
      <c r="G48" s="333">
        <f>G46+G47</f>
        <v/>
      </c>
      <c r="H48" s="333">
        <f>H46+H47</f>
        <v/>
      </c>
      <c r="I48" s="333">
        <f>I46+I47</f>
        <v/>
      </c>
      <c r="J48" s="333">
        <f>J46+J47</f>
        <v/>
      </c>
      <c r="L48" s="173" t="inlineStr">
        <is>
          <t>Debt / EBTDA</t>
        </is>
      </c>
      <c r="N48" s="174">
        <f>+C48/C25</f>
        <v/>
      </c>
      <c r="O48" s="174">
        <f>+D48/D25</f>
        <v/>
      </c>
      <c r="P48" s="174">
        <f>+E48/E25</f>
        <v/>
      </c>
      <c r="Q48" s="174">
        <f>+F48/F25</f>
        <v/>
      </c>
      <c r="R48" s="174">
        <f>+G48/G25</f>
        <v/>
      </c>
      <c r="S48" s="174">
        <f>+H48/H25</f>
        <v/>
      </c>
      <c r="T48" s="174">
        <f>+I48/I25</f>
        <v/>
      </c>
      <c r="U48" s="174">
        <f>+J48/J25</f>
        <v/>
      </c>
    </row>
    <row r="49">
      <c r="A49" s="176" t="inlineStr">
        <is>
          <t>Total Liabilities</t>
        </is>
      </c>
      <c r="B49" s="176" t="n"/>
      <c r="C49" s="333">
        <f>SUM(C40:C47)</f>
        <v/>
      </c>
      <c r="D49" s="333">
        <f>SUM(D40:D47)</f>
        <v/>
      </c>
      <c r="E49" s="333">
        <f>SUM(E40:E47)</f>
        <v/>
      </c>
      <c r="F49" s="333">
        <f>SUM(F40:F47)</f>
        <v/>
      </c>
      <c r="G49" s="333">
        <f>SUM(G40:G47)</f>
        <v/>
      </c>
      <c r="H49" s="333">
        <f>SUM(H40:H47)</f>
        <v/>
      </c>
      <c r="I49" s="333">
        <f>SUM(I40:I47)</f>
        <v/>
      </c>
      <c r="J49" s="333">
        <f>SUM(J40:J47)</f>
        <v/>
      </c>
      <c r="L49" s="177" t="inlineStr">
        <is>
          <t>FFO / Debt</t>
        </is>
      </c>
      <c r="N49" s="136">
        <f>N11/C48</f>
        <v/>
      </c>
      <c r="O49" s="136">
        <f>O11/D48</f>
        <v/>
      </c>
      <c r="P49" s="136">
        <f>P11/E48</f>
        <v/>
      </c>
      <c r="Q49" s="136">
        <f>Q11/F48</f>
        <v/>
      </c>
      <c r="R49" s="136">
        <f>R11/G48</f>
        <v/>
      </c>
      <c r="S49" s="136">
        <f>S11/H48</f>
        <v/>
      </c>
      <c r="T49" s="136">
        <f>T11/I48</f>
        <v/>
      </c>
      <c r="U49" s="136">
        <f>U11/J48</f>
        <v/>
      </c>
    </row>
    <row r="50">
      <c r="L50" s="177" t="inlineStr">
        <is>
          <t>CFO / Debt</t>
        </is>
      </c>
      <c r="N50" s="136">
        <f>N13/C48</f>
        <v/>
      </c>
      <c r="O50" s="136">
        <f>O13/D48</f>
        <v/>
      </c>
      <c r="P50" s="136">
        <f>P13/E48</f>
        <v/>
      </c>
      <c r="Q50" s="136">
        <f>Q13/F48</f>
        <v/>
      </c>
      <c r="R50" s="136">
        <f>R13/G48</f>
        <v/>
      </c>
      <c r="S50" s="136">
        <f>S13/H48</f>
        <v/>
      </c>
      <c r="T50" s="136">
        <f>T13/I48</f>
        <v/>
      </c>
      <c r="U50" s="136">
        <f>U13/J48</f>
        <v/>
      </c>
    </row>
    <row r="51">
      <c r="A51" s="189" t="inlineStr">
        <is>
          <t>Share Capital and Reserves</t>
        </is>
      </c>
      <c r="B51" s="189" t="n"/>
      <c r="C51" s="327">
        <f>SUMIF(BS.data!$D$5:$D$116,FSA!$A51,BS.data!E$5:E$116)</f>
        <v/>
      </c>
      <c r="D51" s="327">
        <f>SUMIF(BS.data!$D$5:$D$116,FSA!$A51,BS.data!F$5:F$116)</f>
        <v/>
      </c>
      <c r="E51" s="327">
        <f>SUMIF(BS.data!$D$5:$D$116,FSA!$A51,BS.data!G$5:G$116)</f>
        <v/>
      </c>
      <c r="F51" s="327">
        <f>SUMIF(BS.data!$D$5:$D$116,FSA!$A51,BS.data!H$5:H$116)</f>
        <v/>
      </c>
      <c r="G51" s="327">
        <f>SUMIF(BS.data!$D$5:$D$116,FSA!$A51,BS.data!I$5:I$116)</f>
        <v/>
      </c>
      <c r="H51" s="327">
        <f>SUMIF(BS.data!$D$5:$D$116,FSA!$A51,BS.data!J$5:J$116)</f>
        <v/>
      </c>
      <c r="I51" s="327">
        <f>SUMIF(BS.data!$D$5:$D$116,FSA!$A51,BS.data!K$5:K$116)</f>
        <v/>
      </c>
      <c r="J51" s="327">
        <f>SUMIF(BS.data!$D$5:$D$116,FSA!$A51,BS.data!L$5:L$116)</f>
        <v/>
      </c>
      <c r="L51" s="177" t="inlineStr">
        <is>
          <t>FOCF / Debt</t>
        </is>
      </c>
      <c r="M51" s="177" t="n"/>
      <c r="N51" s="136">
        <f>N15/C48</f>
        <v/>
      </c>
      <c r="O51" s="136">
        <f>O15/D48</f>
        <v/>
      </c>
      <c r="P51" s="136">
        <f>P15/E48</f>
        <v/>
      </c>
      <c r="Q51" s="136">
        <f>Q15/F48</f>
        <v/>
      </c>
      <c r="R51" s="136">
        <f>R15/G48</f>
        <v/>
      </c>
      <c r="S51" s="136">
        <f>S15/H48</f>
        <v/>
      </c>
      <c r="T51" s="136">
        <f>T15/I48</f>
        <v/>
      </c>
      <c r="U51" s="136">
        <f>U15/J48</f>
        <v/>
      </c>
    </row>
    <row r="52">
      <c r="A52" s="189" t="inlineStr">
        <is>
          <t>Retained Earnings</t>
        </is>
      </c>
      <c r="B52" s="189" t="n"/>
      <c r="C52" s="327">
        <f>SUMIF(BS.data!$D$5:$D$116,FSA!$A52,BS.data!E$5:E$116)</f>
        <v/>
      </c>
      <c r="D52" s="327">
        <f>SUMIF(BS.data!$D$5:$D$116,FSA!$A52,BS.data!F$5:F$116)</f>
        <v/>
      </c>
      <c r="E52" s="327">
        <f>SUMIF(BS.data!$D$5:$D$116,FSA!$A52,BS.data!G$5:G$116)</f>
        <v/>
      </c>
      <c r="F52" s="327">
        <f>SUMIF(BS.data!$D$5:$D$116,FSA!$A52,BS.data!H$5:H$116)</f>
        <v/>
      </c>
      <c r="G52" s="327">
        <f>SUMIF(BS.data!$D$5:$D$116,FSA!$A52,BS.data!I$5:I$116)</f>
        <v/>
      </c>
      <c r="H52" s="327">
        <f>SUMIF(BS.data!$D$5:$D$116,FSA!$A52,BS.data!J$5:J$116)</f>
        <v/>
      </c>
      <c r="I52" s="327">
        <f>SUMIF(BS.data!$D$5:$D$116,FSA!$A52,BS.data!K$5:K$116)</f>
        <v/>
      </c>
      <c r="J52" s="327">
        <f>SUMIF(BS.data!$D$5:$D$116,FSA!$A52,BS.data!L$5:L$116)</f>
        <v/>
      </c>
      <c r="L52" s="177" t="inlineStr">
        <is>
          <t>DCF / Debt</t>
        </is>
      </c>
      <c r="M52" s="177" t="n"/>
      <c r="N52" s="136">
        <f>N18/C48</f>
        <v/>
      </c>
      <c r="O52" s="136">
        <f>O18/D48</f>
        <v/>
      </c>
      <c r="P52" s="136">
        <f>P18/E48</f>
        <v/>
      </c>
      <c r="Q52" s="136">
        <f>Q18/F48</f>
        <v/>
      </c>
      <c r="R52" s="136">
        <f>R18/G48</f>
        <v/>
      </c>
      <c r="S52" s="136">
        <f>S18/H48</f>
        <v/>
      </c>
      <c r="T52" s="136">
        <f>T18/I48</f>
        <v/>
      </c>
      <c r="U52" s="136">
        <f>U18/J48</f>
        <v/>
      </c>
    </row>
    <row r="53" ht="15" customHeight="1" s="162">
      <c r="A53" s="177" t="inlineStr">
        <is>
          <t>Minority Interest</t>
        </is>
      </c>
      <c r="B53" s="177" t="n"/>
      <c r="C53" s="327">
        <f>SUMIF(BS.data!$D$5:$D$116,FSA!$A53,BS.data!E$5:E$116)</f>
        <v/>
      </c>
      <c r="D53" s="327">
        <f>SUMIF(BS.data!$D$5:$D$116,FSA!$A53,BS.data!F$5:F$116)</f>
        <v/>
      </c>
      <c r="E53" s="327">
        <f>SUMIF(BS.data!$D$5:$D$116,FSA!$A53,BS.data!G$5:G$116)</f>
        <v/>
      </c>
      <c r="F53" s="327">
        <f>SUMIF(BS.data!$D$5:$D$116,FSA!$A53,BS.data!H$5:H$116)</f>
        <v/>
      </c>
      <c r="G53" s="327">
        <f>SUMIF(BS.data!$D$5:$D$116,FSA!$A53,BS.data!I$5:I$116)</f>
        <v/>
      </c>
      <c r="H53" s="327">
        <f>SUMIF(BS.data!$D$5:$D$116,FSA!$A53,BS.data!J$5:J$116)</f>
        <v/>
      </c>
      <c r="I53" s="327">
        <f>SUMIF(BS.data!$D$5:$D$116,FSA!$A53,BS.data!K$5:K$116)</f>
        <v/>
      </c>
      <c r="J53" s="327">
        <f>SUMIF(BS.data!$D$5:$D$116,FSA!$A53,BS.data!L$5:L$116)</f>
        <v/>
      </c>
      <c r="L53" s="171" t="inlineStr">
        <is>
          <t>Debt / (Debt + Equity)</t>
        </is>
      </c>
      <c r="N53" s="172">
        <f>C48/(C54+C48)</f>
        <v/>
      </c>
      <c r="O53" s="172">
        <f>D48/(D54+D48)</f>
        <v/>
      </c>
      <c r="P53" s="172">
        <f>E48/(E54+E48)</f>
        <v/>
      </c>
      <c r="Q53" s="172">
        <f>F48/(F54+F48)</f>
        <v/>
      </c>
      <c r="R53" s="172">
        <f>G48/(G54+G48)</f>
        <v/>
      </c>
      <c r="S53" s="172">
        <f>H48/(H54+H48)</f>
        <v/>
      </c>
      <c r="T53" s="172">
        <f>I48/(I54+I48)</f>
        <v/>
      </c>
      <c r="U53" s="172">
        <f>J48/(J54+J48)</f>
        <v/>
      </c>
    </row>
    <row r="54">
      <c r="A54" s="134" t="inlineStr">
        <is>
          <t>Total Equity</t>
        </is>
      </c>
      <c r="C54" s="336">
        <f>SUM(C51:C53)</f>
        <v/>
      </c>
      <c r="D54" s="336">
        <f>SUM(D51:D53)</f>
        <v/>
      </c>
      <c r="E54" s="336">
        <f>SUM(E51:E53)</f>
        <v/>
      </c>
      <c r="F54" s="336">
        <f>SUM(F51:F53)</f>
        <v/>
      </c>
      <c r="G54" s="336">
        <f>SUM(G51:G53)</f>
        <v/>
      </c>
      <c r="H54" s="336">
        <f>SUM(H51:H53)</f>
        <v/>
      </c>
      <c r="I54" s="336">
        <f>SUM(I51:I53)</f>
        <v/>
      </c>
      <c r="J54" s="336">
        <f>SUM(J51:J53)</f>
        <v/>
      </c>
      <c r="L54" s="134" t="inlineStr">
        <is>
          <t>Net Debt</t>
        </is>
      </c>
    </row>
    <row r="55">
      <c r="A55" s="176" t="inlineStr">
        <is>
          <t>Liabilities and Equity</t>
        </is>
      </c>
      <c r="B55" s="176" t="n"/>
      <c r="C55" s="333">
        <f>C54+C49</f>
        <v/>
      </c>
      <c r="D55" s="333">
        <f>D54+D49</f>
        <v/>
      </c>
      <c r="E55" s="333">
        <f>E54+E49</f>
        <v/>
      </c>
      <c r="F55" s="333">
        <f>F54+F49</f>
        <v/>
      </c>
      <c r="G55" s="333">
        <f>G54+G49</f>
        <v/>
      </c>
      <c r="H55" s="333">
        <f>H54+H49</f>
        <v/>
      </c>
      <c r="I55" s="333">
        <f>I54+I49</f>
        <v/>
      </c>
      <c r="J55" s="333">
        <f>J54+J49</f>
        <v/>
      </c>
      <c r="L55" s="137" t="inlineStr">
        <is>
          <t>Net Debt / Equity</t>
        </is>
      </c>
      <c r="M55" s="137" t="n"/>
      <c r="N55" s="137">
        <f>(C48-C29)/C54</f>
        <v/>
      </c>
      <c r="O55" s="137">
        <f>(D48-D29)/D54</f>
        <v/>
      </c>
      <c r="P55" s="137">
        <f>(E48-E29)/E54</f>
        <v/>
      </c>
      <c r="Q55" s="137">
        <f>(F48-F29)/F54</f>
        <v/>
      </c>
      <c r="R55" s="137">
        <f>(G48-G29)/G54</f>
        <v/>
      </c>
      <c r="S55" s="137">
        <f>(H48-H29)/H54</f>
        <v/>
      </c>
      <c r="T55" s="137">
        <f>(I48-I29)/I54</f>
        <v/>
      </c>
      <c r="U55" s="137">
        <f>(J48-J29)/J54</f>
        <v/>
      </c>
    </row>
    <row r="56">
      <c r="A56" s="191" t="inlineStr">
        <is>
          <t>Cross check</t>
        </is>
      </c>
      <c r="B56" s="191" t="n"/>
      <c r="C56" s="191">
        <f>C38-C55</f>
        <v/>
      </c>
      <c r="D56" s="191">
        <f>D38-D55</f>
        <v/>
      </c>
      <c r="E56" s="191">
        <f>E38-E55</f>
        <v/>
      </c>
      <c r="F56" s="191">
        <f>F38-F55</f>
        <v/>
      </c>
      <c r="G56" s="191">
        <f>G38-G55</f>
        <v/>
      </c>
      <c r="H56" s="191">
        <f>H38-H55</f>
        <v/>
      </c>
      <c r="I56" s="191">
        <f>I38-I55</f>
        <v/>
      </c>
      <c r="J56" s="191">
        <f>J38-J55</f>
        <v/>
      </c>
      <c r="L56" s="177" t="inlineStr">
        <is>
          <t>Net Debt / EBITDA</t>
        </is>
      </c>
      <c r="M56" s="177" t="n"/>
      <c r="N56" s="335">
        <f>(C48-C29)/C25</f>
        <v/>
      </c>
      <c r="O56" s="335">
        <f>(D48-D29)/D25</f>
        <v/>
      </c>
      <c r="P56" s="335">
        <f>(E48-E29)/E25</f>
        <v/>
      </c>
      <c r="Q56" s="335">
        <f>(F48-F29)/F25</f>
        <v/>
      </c>
      <c r="R56" s="335">
        <f>(G48-G29)/G25</f>
        <v/>
      </c>
      <c r="S56" s="335">
        <f>(H48-H29)/H25</f>
        <v/>
      </c>
      <c r="T56" s="335">
        <f>(I48-I29)/I25</f>
        <v/>
      </c>
      <c r="U56" s="335">
        <f>(J48-J29)/J25</f>
        <v/>
      </c>
    </row>
    <row r="57">
      <c r="L57" s="177" t="inlineStr">
        <is>
          <t>Adj Net Debt / EBITDAR *</t>
        </is>
      </c>
      <c r="M57" s="177" t="n"/>
      <c r="N57" s="335">
        <f>((C24*8)+C48-C29)/C26</f>
        <v/>
      </c>
      <c r="O57" s="335">
        <f>((D24*8)+D48-D29)/D26</f>
        <v/>
      </c>
      <c r="P57" s="335">
        <f>((E24*8)+E48-E29)/E26</f>
        <v/>
      </c>
      <c r="Q57" s="335">
        <f>((F24*8)+F48-F29)/F26</f>
        <v/>
      </c>
      <c r="R57" s="335">
        <f>((G24*8)+G48-G29)/G26</f>
        <v/>
      </c>
      <c r="S57" s="335">
        <f>((H24*8)+H48-H29)/H26</f>
        <v/>
      </c>
      <c r="T57" s="335">
        <f>((I24*8)+I48-I29)/I26</f>
        <v/>
      </c>
      <c r="U57" s="335">
        <f>((J24*8)+J48-J29)/J26</f>
        <v/>
      </c>
    </row>
    <row r="58">
      <c r="A58" s="213" t="inlineStr">
        <is>
          <t>* Including Current Portion of Long Term Debt</t>
        </is>
      </c>
      <c r="B58" s="214" t="n"/>
      <c r="C58" s="327" t="n"/>
      <c r="D58" s="327" t="n"/>
      <c r="E58" s="327" t="n"/>
      <c r="F58" s="327" t="n"/>
      <c r="G58" s="327" t="n"/>
      <c r="H58" s="327" t="n"/>
      <c r="I58" s="327" t="n"/>
      <c r="J58" s="327" t="n"/>
      <c r="L58" s="177" t="inlineStr">
        <is>
          <t>FFO / Net Debt</t>
        </is>
      </c>
      <c r="N58" s="136">
        <f>N11/(C48-C29)</f>
        <v/>
      </c>
      <c r="O58" s="136">
        <f>O11/(D48-D29)</f>
        <v/>
      </c>
      <c r="P58" s="136">
        <f>P11/(E48-E29)</f>
        <v/>
      </c>
      <c r="Q58" s="136">
        <f>Q11/(F48-F29)</f>
        <v/>
      </c>
      <c r="R58" s="136">
        <f>R11/(G48-G29)</f>
        <v/>
      </c>
      <c r="S58" s="136">
        <f>S11/(H48-H29)</f>
        <v/>
      </c>
      <c r="T58" s="136">
        <f>T11/(I48-I29)</f>
        <v/>
      </c>
      <c r="U58" s="136">
        <f>U11/(J48-J29)</f>
        <v/>
      </c>
    </row>
    <row r="59">
      <c r="A59" s="120" t="inlineStr">
        <is>
          <t xml:space="preserve"># including Stockpiled Inventory (non-current) </t>
        </is>
      </c>
      <c r="C59" s="327" t="n"/>
      <c r="D59" s="327" t="n"/>
      <c r="E59" s="327" t="n"/>
      <c r="F59" s="327" t="n"/>
      <c r="H59" s="327" t="n"/>
      <c r="I59" s="327" t="n"/>
      <c r="J59" s="327" t="n"/>
      <c r="L59" s="177" t="inlineStr">
        <is>
          <t>CFO / Net Debt</t>
        </is>
      </c>
      <c r="N59" s="136">
        <f>N13/(C48-C29)</f>
        <v/>
      </c>
      <c r="O59" s="136">
        <f>O13/(D48-D29)</f>
        <v/>
      </c>
      <c r="P59" s="136">
        <f>P13/(E48-E29)</f>
        <v/>
      </c>
      <c r="Q59" s="136">
        <f>Q13/(F48-F29)</f>
        <v/>
      </c>
      <c r="R59" s="136">
        <f>R13/(G48-G29)</f>
        <v/>
      </c>
      <c r="S59" s="136">
        <f>S13/(H48-H29)</f>
        <v/>
      </c>
      <c r="T59" s="136">
        <f>T13/(I48-I29)</f>
        <v/>
      </c>
      <c r="U59" s="136">
        <f>U13/(J48-J29)</f>
        <v/>
      </c>
    </row>
    <row r="60">
      <c r="C60" s="328" t="n"/>
      <c r="D60" s="328" t="n"/>
      <c r="E60" s="328" t="n"/>
      <c r="F60" s="328" t="n"/>
      <c r="G60" s="328" t="n"/>
      <c r="H60" s="328" t="n"/>
      <c r="I60" s="328" t="n"/>
      <c r="J60" s="328" t="n"/>
      <c r="L60" s="177" t="inlineStr">
        <is>
          <t>FOCF / Net Debt</t>
        </is>
      </c>
      <c r="M60" s="177" t="n"/>
      <c r="N60" s="136">
        <f>N15/(C48-C29)</f>
        <v/>
      </c>
      <c r="O60" s="136">
        <f>O15/(D48-D29)</f>
        <v/>
      </c>
      <c r="P60" s="136">
        <f>P15/(E48-E29)</f>
        <v/>
      </c>
      <c r="Q60" s="136">
        <f>Q15/(F48-F29)</f>
        <v/>
      </c>
      <c r="R60" s="136">
        <f>R15/(G48-G29)</f>
        <v/>
      </c>
      <c r="S60" s="136">
        <f>S15/(H48-H29)</f>
        <v/>
      </c>
      <c r="T60" s="136">
        <f>T15/(I48-I29)</f>
        <v/>
      </c>
      <c r="U60" s="136">
        <f>U15/(J48-J29)</f>
        <v/>
      </c>
    </row>
    <row r="61">
      <c r="B61" s="215" t="n"/>
      <c r="C61" s="138" t="n"/>
      <c r="D61" s="138" t="n"/>
      <c r="E61" s="138" t="n"/>
      <c r="F61" s="138" t="n"/>
      <c r="G61" s="138" t="n"/>
      <c r="H61" s="138" t="n"/>
      <c r="I61" s="138" t="n"/>
      <c r="J61" s="138" t="n"/>
      <c r="L61" s="177" t="inlineStr">
        <is>
          <t>DCF / Net Debt</t>
        </is>
      </c>
      <c r="M61" s="177" t="n"/>
      <c r="N61" s="136">
        <f>N18/(C48-C29)</f>
        <v/>
      </c>
      <c r="O61" s="136">
        <f>O18/(D48-D29)</f>
        <v/>
      </c>
      <c r="P61" s="136">
        <f>P18/(E48-E29)</f>
        <v/>
      </c>
      <c r="Q61" s="136">
        <f>Q18/(F48-F29)</f>
        <v/>
      </c>
      <c r="R61" s="136">
        <f>R18/(G48-G29)</f>
        <v/>
      </c>
      <c r="S61" s="136">
        <f>S18/(H48-H29)</f>
        <v/>
      </c>
      <c r="T61" s="136">
        <f>T18/(I48-I29)</f>
        <v/>
      </c>
      <c r="U61" s="136">
        <f>U18/(J48-J29)</f>
        <v/>
      </c>
    </row>
    <row r="62">
      <c r="B62" s="215" t="n"/>
      <c r="C62" s="138" t="n"/>
      <c r="D62" s="138" t="n"/>
      <c r="E62" s="138" t="n"/>
      <c r="F62" s="138" t="n"/>
      <c r="G62" s="138" t="n"/>
      <c r="H62" s="138" t="n"/>
      <c r="I62" s="138" t="n"/>
      <c r="J62" s="138" t="n"/>
    </row>
    <row r="63">
      <c r="B63" s="215" t="n"/>
      <c r="C63" s="138" t="n"/>
      <c r="D63" s="138" t="n"/>
      <c r="E63" s="138" t="n"/>
      <c r="F63" s="138" t="n"/>
      <c r="G63" s="138" t="n"/>
      <c r="H63" s="138" t="n"/>
      <c r="I63" s="138" t="n"/>
      <c r="J63" s="138" t="n"/>
      <c r="L63" s="176" t="inlineStr">
        <is>
          <t>Gross Interest</t>
        </is>
      </c>
      <c r="M63" s="177" t="n"/>
      <c r="N63" s="136" t="n"/>
      <c r="O63" s="136" t="n"/>
      <c r="P63" s="136" t="n"/>
      <c r="Q63" s="136" t="n"/>
      <c r="R63" s="136" t="n"/>
      <c r="S63" s="136" t="n"/>
      <c r="T63" s="136" t="n"/>
      <c r="U63" s="136" t="n"/>
    </row>
    <row r="64">
      <c r="B64" s="215" t="n"/>
      <c r="C64" s="121" t="n"/>
      <c r="D64" s="121" t="n"/>
      <c r="E64" s="121" t="n"/>
      <c r="F64" s="139" t="n"/>
      <c r="G64" s="139" t="n"/>
      <c r="H64" s="139" t="n"/>
      <c r="I64" s="139" t="n"/>
      <c r="J64" s="139" t="n"/>
      <c r="L64" s="177" t="inlineStr">
        <is>
          <t>EBIT / Interest Expense</t>
        </is>
      </c>
      <c r="N64" s="335">
        <f>C12/-C14</f>
        <v/>
      </c>
      <c r="O64" s="335">
        <f>D12/-D14</f>
        <v/>
      </c>
      <c r="P64" s="335">
        <f>E12/-E14</f>
        <v/>
      </c>
      <c r="Q64" s="335">
        <f>F12/-F14</f>
        <v/>
      </c>
      <c r="R64" s="335">
        <f>G12/-G14</f>
        <v/>
      </c>
      <c r="S64" s="335">
        <f>H12/-H14</f>
        <v/>
      </c>
      <c r="T64" s="335">
        <f>I12/-I14</f>
        <v/>
      </c>
      <c r="U64" s="335">
        <f>J12/-J14</f>
        <v/>
      </c>
    </row>
    <row r="65">
      <c r="B65" s="121" t="n"/>
      <c r="L65" s="177" t="inlineStr">
        <is>
          <t>EBITDA / Interest Expense</t>
        </is>
      </c>
      <c r="M65" s="177" t="n"/>
      <c r="N65" s="337">
        <f>C25/-C14</f>
        <v/>
      </c>
      <c r="O65" s="337">
        <f>D25/-D14</f>
        <v/>
      </c>
      <c r="P65" s="337">
        <f>E25/-E14</f>
        <v/>
      </c>
      <c r="Q65" s="337">
        <f>F25/-F14</f>
        <v/>
      </c>
      <c r="R65" s="337">
        <f>G25/-G14</f>
        <v/>
      </c>
      <c r="S65" s="337">
        <f>H25/-H14</f>
        <v/>
      </c>
      <c r="T65" s="337">
        <f>I25/-I14</f>
        <v/>
      </c>
      <c r="U65" s="337">
        <f>J25/-J14</f>
        <v/>
      </c>
    </row>
    <row r="66">
      <c r="B66" s="121" t="n"/>
      <c r="L66" s="120" t="inlineStr">
        <is>
          <t>(FFO + Interest paid) / Interest paid</t>
        </is>
      </c>
      <c r="N66" s="140">
        <f>(N11-N9)/-N9</f>
        <v/>
      </c>
      <c r="O66" s="140">
        <f>(O11-O9)/-O9</f>
        <v/>
      </c>
      <c r="P66" s="140">
        <f>(P11-P9)/-P9</f>
        <v/>
      </c>
      <c r="Q66" s="140">
        <f>(Q11-Q9)/-Q9</f>
        <v/>
      </c>
      <c r="R66" s="140">
        <f>(R11-R9)/-R9</f>
        <v/>
      </c>
      <c r="S66" s="140">
        <f>(S11-S9)/-S9</f>
        <v/>
      </c>
      <c r="T66" s="140">
        <f>(T11-T9)/-T9</f>
        <v/>
      </c>
      <c r="U66" s="140">
        <f>(U11-U9)/-U9</f>
        <v/>
      </c>
    </row>
    <row r="67">
      <c r="B67" s="121" t="n"/>
      <c r="L67" s="137" t="inlineStr">
        <is>
          <t>Debt Service Coverage Ratio**</t>
        </is>
      </c>
      <c r="M67" s="137" t="n"/>
      <c r="N67" s="338" t="inlineStr">
        <is>
          <t>NA</t>
        </is>
      </c>
      <c r="O67" s="335">
        <f>(O13-O9)/(-O9+C58)</f>
        <v/>
      </c>
      <c r="P67" s="335">
        <f>(P13-P9)/(-P9+D58)</f>
        <v/>
      </c>
      <c r="Q67" s="335">
        <f>(Q13-Q9)/(-Q9+E58)</f>
        <v/>
      </c>
      <c r="R67" s="335">
        <f>(R13-R9)/(-R9+F58)</f>
        <v/>
      </c>
      <c r="S67" s="335">
        <f>(S13-S9)/(-S9+G58)</f>
        <v/>
      </c>
      <c r="T67" s="335">
        <f>(T13-T9)/(-T9+H58)</f>
        <v/>
      </c>
      <c r="U67" s="335">
        <f>(U13-U9)/(-U9+I58)</f>
        <v/>
      </c>
    </row>
    <row r="68">
      <c r="B68" s="121" t="n"/>
      <c r="L68" s="137" t="n"/>
      <c r="M68" s="137" t="n"/>
      <c r="N68" s="335" t="n"/>
      <c r="O68" s="335" t="n"/>
      <c r="P68" s="335" t="n"/>
      <c r="Q68" s="335" t="n"/>
      <c r="R68" s="335" t="n"/>
      <c r="S68" s="335" t="n"/>
      <c r="T68" s="335" t="n"/>
      <c r="U68" s="335" t="n"/>
    </row>
    <row r="69">
      <c r="A69" s="141" t="n"/>
      <c r="G69" s="328" t="n"/>
      <c r="H69" s="328" t="n"/>
      <c r="I69" s="328" t="n"/>
      <c r="J69" s="328" t="n"/>
      <c r="L69" s="177" t="inlineStr">
        <is>
          <t>* Debt adjusted for op lease by 8x annual op lease expense</t>
        </is>
      </c>
      <c r="M69" s="177" t="n"/>
      <c r="N69" s="177" t="n"/>
      <c r="O69" s="177" t="n"/>
      <c r="P69" s="177" t="n"/>
      <c r="Q69" s="177" t="n"/>
      <c r="R69" s="177" t="n"/>
    </row>
    <row r="70">
      <c r="L70" s="177" t="inlineStr">
        <is>
          <t>**(FOCF + Interest paid) / (Interest paid + CPLTD due)</t>
        </is>
      </c>
      <c r="O70" s="177" t="n"/>
      <c r="P70" s="177" t="n"/>
      <c r="Q70" s="177" t="n"/>
      <c r="R70" s="177" t="n"/>
    </row>
    <row r="71">
      <c r="M71" s="177" t="n"/>
      <c r="N71" s="177" t="n"/>
    </row>
    <row r="72">
      <c r="L72" s="181" t="inlineStr">
        <is>
          <t>BREAKEVEN ANALYSIS</t>
        </is>
      </c>
      <c r="M72" s="181" t="n"/>
      <c r="N72" s="315" t="n">
        <v>2015</v>
      </c>
      <c r="O72" s="315" t="n">
        <v>2016</v>
      </c>
      <c r="P72" s="315" t="n">
        <v>2017</v>
      </c>
      <c r="Q72" s="315" t="n">
        <v>2018</v>
      </c>
      <c r="R72" s="315" t="n">
        <v>2019</v>
      </c>
      <c r="S72" s="315" t="n">
        <v>2020</v>
      </c>
      <c r="T72" s="315" t="n">
        <v>2021</v>
      </c>
      <c r="U72" s="315" t="n">
        <v>2022</v>
      </c>
    </row>
    <row r="73">
      <c r="L73" s="177" t="n"/>
    </row>
    <row r="74">
      <c r="L74" s="126" t="inlineStr">
        <is>
          <t>Fixed costs</t>
        </is>
      </c>
      <c r="N74" s="339">
        <f>C9-C16</f>
        <v/>
      </c>
      <c r="O74" s="339">
        <f>D9-D16</f>
        <v/>
      </c>
      <c r="P74" s="339">
        <f>E9-E16</f>
        <v/>
      </c>
      <c r="Q74" s="339">
        <f>F9-F16</f>
        <v/>
      </c>
      <c r="R74" s="339">
        <f>G9-G16</f>
        <v/>
      </c>
      <c r="S74" s="339">
        <f>H9-H16</f>
        <v/>
      </c>
      <c r="T74" s="339">
        <f>I9-I16</f>
        <v/>
      </c>
      <c r="U74" s="339">
        <f>J9-J16</f>
        <v/>
      </c>
    </row>
    <row r="75">
      <c r="L75" s="137" t="inlineStr">
        <is>
          <t>Breakeven Sales</t>
        </is>
      </c>
      <c r="N75" s="219">
        <f>N74/N31</f>
        <v/>
      </c>
      <c r="O75" s="219">
        <f>O74/O31</f>
        <v/>
      </c>
      <c r="P75" s="219">
        <f>P74/P31</f>
        <v/>
      </c>
      <c r="Q75" s="219">
        <f>Q74/Q31</f>
        <v/>
      </c>
      <c r="R75" s="219">
        <f>R74/R31</f>
        <v/>
      </c>
      <c r="S75" s="219">
        <f>S74/S31</f>
        <v/>
      </c>
      <c r="T75" s="219">
        <f>T74/T31</f>
        <v/>
      </c>
      <c r="U75" s="219">
        <f>U74/U31</f>
        <v/>
      </c>
    </row>
    <row r="76" customFormat="1" s="126">
      <c r="K76" s="120" t="n"/>
      <c r="L76" s="120" t="inlineStr">
        <is>
          <t>Margin of safety</t>
        </is>
      </c>
      <c r="M76" s="120" t="n"/>
      <c r="N76" s="138">
        <f>(C7-N75)/C7</f>
        <v/>
      </c>
      <c r="O76" s="138">
        <f>(D7-O75)/D7</f>
        <v/>
      </c>
      <c r="P76" s="138">
        <f>(E7-P75)/E7</f>
        <v/>
      </c>
      <c r="Q76" s="138">
        <f>(F7-Q75)/F7</f>
        <v/>
      </c>
      <c r="R76" s="138">
        <f>(G7-R75)/G7</f>
        <v/>
      </c>
      <c r="S76" s="138">
        <f>(H7-S75)/H7</f>
        <v/>
      </c>
      <c r="T76" s="138">
        <f>(I7-T75)/I7</f>
        <v/>
      </c>
      <c r="U76" s="138">
        <f>(J7-U75)/J7</f>
        <v/>
      </c>
    </row>
    <row r="77" customFormat="1" s="126">
      <c r="K77" s="120" t="n"/>
      <c r="L77" s="120" t="n"/>
      <c r="M77" s="120" t="n"/>
      <c r="N77" s="120" t="n"/>
      <c r="O77" s="120" t="n"/>
      <c r="P77" s="120" t="n"/>
      <c r="Q77" s="120" t="n"/>
      <c r="R77" s="120" t="n"/>
      <c r="S77" s="120" t="n"/>
      <c r="T77" s="120" t="n"/>
      <c r="U77" s="120" t="n"/>
    </row>
    <row r="78" customFormat="1" s="126"/>
    <row r="79" customFormat="1" s="126"/>
    <row r="80" customFormat="1" s="126"/>
    <row r="81" customFormat="1" s="124">
      <c r="K81" s="126" t="n"/>
      <c r="L81" s="126" t="n"/>
      <c r="M81" s="126" t="n"/>
      <c r="N81" s="126" t="n"/>
      <c r="O81" s="126" t="n"/>
      <c r="P81" s="126" t="n"/>
      <c r="Q81" s="126" t="n"/>
      <c r="R81" s="126" t="n"/>
      <c r="S81" s="126" t="n"/>
      <c r="T81" s="126" t="n"/>
      <c r="U81" s="126" t="n"/>
    </row>
    <row r="82" customFormat="1" s="124">
      <c r="L82" s="126" t="n"/>
      <c r="M82" s="126" t="n"/>
      <c r="N82" s="126" t="n"/>
      <c r="O82" s="126" t="n"/>
      <c r="P82" s="126" t="n"/>
      <c r="Q82" s="126" t="n"/>
      <c r="R82" s="126" t="n"/>
      <c r="S82" s="126" t="n"/>
      <c r="T82" s="126" t="n"/>
      <c r="U82" s="126" t="n"/>
    </row>
    <row r="83" customFormat="1" s="124"/>
    <row r="84" customFormat="1" s="126"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</row>
    <row r="85" customFormat="1" s="126"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</row>
    <row r="86" customFormat="1" s="126"/>
    <row r="87" customFormat="1" s="126"/>
    <row r="88" customFormat="1" s="126"/>
    <row r="89" customFormat="1" s="126"/>
    <row r="90" customFormat="1" s="126"/>
    <row r="91" customFormat="1" s="126"/>
    <row r="92">
      <c r="K92" s="126" t="n"/>
      <c r="L92" s="126" t="n"/>
      <c r="M92" s="126" t="n"/>
      <c r="N92" s="126" t="n"/>
      <c r="O92" s="126" t="n"/>
      <c r="P92" s="126" t="n"/>
      <c r="Q92" s="126" t="n"/>
      <c r="R92" s="126" t="n"/>
      <c r="S92" s="126" t="n"/>
      <c r="T92" s="126" t="n"/>
      <c r="U92" s="126" t="n"/>
    </row>
    <row r="93">
      <c r="L93" s="126" t="n"/>
      <c r="M93" s="126" t="n"/>
      <c r="N93" s="126" t="n"/>
      <c r="O93" s="126" t="n"/>
      <c r="P93" s="126" t="n"/>
      <c r="Q93" s="126" t="n"/>
      <c r="R93" s="126" t="n"/>
      <c r="S93" s="126" t="n"/>
      <c r="T93" s="126" t="n"/>
      <c r="U93" s="126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 codeName="Sheet15">
    <outlinePr summaryBelow="1" summaryRight="1"/>
    <pageSetUpPr/>
  </sheetPr>
  <dimension ref="A1:Q103"/>
  <sheetViews>
    <sheetView topLeftCell="A37" zoomScale="89" zoomScaleNormal="85" workbookViewId="0">
      <selection activeCell="D53" sqref="D53"/>
    </sheetView>
  </sheetViews>
  <sheetFormatPr baseColWidth="8" defaultColWidth="26" defaultRowHeight="14.4"/>
  <cols>
    <col width="26.109375" bestFit="1" customWidth="1" style="162" min="1" max="1"/>
    <col width="45.6640625" bestFit="1" customWidth="1" style="162" min="2" max="2"/>
    <col width="13.88671875" customWidth="1" style="162" min="3" max="6"/>
    <col width="10.6640625" bestFit="1" customWidth="1" style="162" min="7" max="7"/>
    <col width="11.33203125" bestFit="1" customWidth="1" style="162" min="8" max="8"/>
    <col width="11.109375" bestFit="1" customWidth="1" style="162" min="9" max="9"/>
    <col width="12.44140625" bestFit="1" customWidth="1" style="162" min="10" max="11"/>
    <col width="18.6640625" bestFit="1" customWidth="1" style="162" min="12" max="14"/>
    <col hidden="1" width="26" customWidth="1" style="162" min="15" max="17"/>
  </cols>
  <sheetData>
    <row r="1">
      <c r="B1" s="3" t="inlineStr">
        <is>
          <t>SBT</t>
        </is>
      </c>
      <c r="C1" s="3" t="n"/>
      <c r="D1" s="3" t="n"/>
      <c r="E1" s="3" t="n"/>
      <c r="F1" s="3" t="n"/>
    </row>
    <row r="2">
      <c r="B2" s="3" t="n"/>
      <c r="C2" s="3" t="n"/>
      <c r="D2" s="3" t="n"/>
      <c r="E2" s="3" t="n"/>
      <c r="F2" s="3" t="n"/>
      <c r="O2" t="n">
        <v>1000000</v>
      </c>
    </row>
    <row r="3">
      <c r="B3" s="3" t="n"/>
      <c r="C3" s="37" t="n">
        <v>2015</v>
      </c>
      <c r="D3" s="37">
        <f>C3+1</f>
        <v/>
      </c>
      <c r="E3" s="37">
        <f>D3+1</f>
        <v/>
      </c>
      <c r="F3" s="37">
        <f>E3+1</f>
        <v/>
      </c>
      <c r="G3" s="37">
        <f>F3+1</f>
        <v/>
      </c>
      <c r="H3" s="37">
        <f>G3+1</f>
        <v/>
      </c>
      <c r="I3" s="37">
        <f>H3+1</f>
        <v/>
      </c>
      <c r="J3" s="37">
        <f>I3+1</f>
        <v/>
      </c>
      <c r="K3" s="37">
        <f>J3+1</f>
        <v/>
      </c>
      <c r="L3" s="37">
        <f>K3+1</f>
        <v/>
      </c>
      <c r="M3" s="37">
        <f>L3+1</f>
        <v/>
      </c>
      <c r="N3" s="37">
        <f>M3+1</f>
        <v/>
      </c>
    </row>
    <row r="4">
      <c r="B4" s="4" t="inlineStr">
        <is>
          <t>I. CASH FLOWS FROM OPERATING ACTIVITIES</t>
        </is>
      </c>
      <c r="C4" s="4" t="n"/>
      <c r="D4" s="4" t="n"/>
      <c r="E4" s="4" t="n"/>
      <c r="F4" s="4" t="n"/>
    </row>
    <row r="5">
      <c r="A5" t="n">
        <v>1</v>
      </c>
      <c r="B5" s="4" t="inlineStr">
        <is>
          <t>Net profit (loss) before tax</t>
        </is>
      </c>
      <c r="C5" s="264" t="n">
        <v>208306</v>
      </c>
      <c r="D5" s="264" t="n">
        <v>310076</v>
      </c>
      <c r="E5" s="264">
        <f>SUMIF(CF.data!$B$4:$B$43,CF!$A5,CF.data!R$4:R$43)</f>
        <v/>
      </c>
      <c r="F5" s="264">
        <f>SUMIF(CF.data!$B$4:$B$43,CF!$A5,CF.data!S$4:S$43)</f>
        <v/>
      </c>
      <c r="G5" s="264">
        <f>SUMIF(CF.data!$B$4:$B$43,CF!$A5,CF.data!T$4:T$43)</f>
        <v/>
      </c>
      <c r="H5" s="264">
        <f>SUMIF(CF.data!$B$4:$B$43,CF!$A5,CF.data!U$4:U$43)</f>
        <v/>
      </c>
      <c r="I5" s="264">
        <f>SUMIF(CF.data!$B$4:$B$43,CF!$A5,CF.data!V$4:V$43)</f>
        <v/>
      </c>
      <c r="J5" s="264">
        <f>SUMIF(CF.data!$B$4:$B$43,CF!$A5,CF.data!W$4:W$43)</f>
        <v/>
      </c>
      <c r="K5" s="264" t="n"/>
      <c r="L5" s="264" t="n"/>
      <c r="M5" s="264" t="n"/>
      <c r="N5" s="264" t="n"/>
      <c r="O5" s="36">
        <f>O59/$O$2</f>
        <v/>
      </c>
      <c r="P5" s="36">
        <f>P59/$O$2</f>
        <v/>
      </c>
      <c r="Q5" s="36">
        <f>Q59/$O$2</f>
        <v/>
      </c>
    </row>
    <row r="6">
      <c r="B6" s="3" t="inlineStr">
        <is>
          <t>Adjustments for:</t>
        </is>
      </c>
      <c r="C6" s="264">
        <f>SUMIF(CF.data!$B$4:$B$43,CF!$A6,CF.data!P$4:P$43)</f>
        <v/>
      </c>
      <c r="D6" s="264">
        <f>SUMIF(CF.data!$B$4:$B$43,CF!$A6,CF.data!Q$4:Q$43)</f>
        <v/>
      </c>
      <c r="E6" s="264">
        <f>SUMIF(CF.data!$B$4:$B$43,CF!$A6,CF.data!R$4:R$43)</f>
        <v/>
      </c>
      <c r="F6" s="264">
        <f>SUMIF(CF.data!$B$4:$B$43,CF!$A6,CF.data!S$4:S$43)</f>
        <v/>
      </c>
      <c r="G6" s="264">
        <f>SUMIF(CF.data!$B$4:$B$43,CF!$A6,CF.data!T$4:T$43)</f>
        <v/>
      </c>
      <c r="H6" s="264">
        <f>SUMIF(CF.data!$B$4:$B$43,CF!$A6,CF.data!U$4:U$43)</f>
        <v/>
      </c>
      <c r="I6" s="264">
        <f>SUMIF(CF.data!$B$4:$B$43,CF!$A6,CF.data!V$4:V$43)</f>
        <v/>
      </c>
      <c r="J6" s="264">
        <f>SUMIF(CF.data!$B$4:$B$43,CF!$A6,CF.data!W$4:W$43)</f>
        <v/>
      </c>
      <c r="K6" s="264" t="n"/>
      <c r="L6" s="264" t="n"/>
      <c r="M6" s="264" t="n"/>
      <c r="N6" s="264" t="n"/>
      <c r="O6" s="36">
        <f>O60/$O$2</f>
        <v/>
      </c>
      <c r="P6" s="36">
        <f>P60/$O$2</f>
        <v/>
      </c>
      <c r="Q6" s="36">
        <f>Q60/$O$2</f>
        <v/>
      </c>
    </row>
    <row r="7">
      <c r="A7" t="n">
        <v>2</v>
      </c>
      <c r="B7" s="3" t="inlineStr">
        <is>
          <t>Depreciation and amortisation</t>
        </is>
      </c>
      <c r="C7" s="264" t="n">
        <v>88574</v>
      </c>
      <c r="D7" s="264" t="n">
        <v>162019</v>
      </c>
      <c r="E7" s="264">
        <f>SUMIF(CF.data!$B$4:$B$43,CF!$A7,CF.data!R$4:R$43)</f>
        <v/>
      </c>
      <c r="F7" s="264">
        <f>SUMIF(CF.data!$B$4:$B$43,CF!$A7,CF.data!S$4:S$43)</f>
        <v/>
      </c>
      <c r="G7" s="264">
        <f>SUMIF(CF.data!$B$4:$B$43,CF!$A7,CF.data!T$4:T$43)</f>
        <v/>
      </c>
      <c r="H7" s="264">
        <f>SUMIF(CF.data!$B$4:$B$43,CF!$A7,CF.data!U$4:U$43)</f>
        <v/>
      </c>
      <c r="I7" s="264">
        <f>SUMIF(CF.data!$B$4:$B$43,CF!$A7,CF.data!V$4:V$43)</f>
        <v/>
      </c>
      <c r="J7" s="264">
        <f>SUMIF(CF.data!$B$4:$B$43,CF!$A7,CF.data!W$4:W$43)</f>
        <v/>
      </c>
      <c r="K7" s="264" t="n"/>
      <c r="L7" s="264" t="n"/>
      <c r="M7" s="264" t="n"/>
      <c r="N7" s="264" t="n"/>
      <c r="O7" s="36">
        <f>O61/$O$2</f>
        <v/>
      </c>
      <c r="P7" s="36">
        <f>P61/$O$2</f>
        <v/>
      </c>
      <c r="Q7" s="36">
        <f>Q61/$O$2</f>
        <v/>
      </c>
    </row>
    <row r="8">
      <c r="A8" t="n">
        <v>3</v>
      </c>
      <c r="B8" s="3" t="inlineStr">
        <is>
          <t>Provisions</t>
        </is>
      </c>
      <c r="C8" s="264">
        <f>SUMIF(CF.data!$B$4:$B$43,CF!$A8,CF.data!P$4:P$43)</f>
        <v/>
      </c>
      <c r="D8" s="264">
        <f>SUMIF(CF.data!$B$4:$B$43,CF!$A8,CF.data!Q$4:Q$43)</f>
        <v/>
      </c>
      <c r="E8" s="264">
        <f>SUMIF(CF.data!$B$4:$B$43,CF!$A8,CF.data!R$4:R$43)</f>
        <v/>
      </c>
      <c r="F8" s="264">
        <f>SUMIF(CF.data!$B$4:$B$43,CF!$A8,CF.data!S$4:S$43)</f>
        <v/>
      </c>
      <c r="G8" s="264">
        <f>SUMIF(CF.data!$B$4:$B$43,CF!$A8,CF.data!T$4:T$43)</f>
        <v/>
      </c>
      <c r="H8" s="264">
        <f>SUMIF(CF.data!$B$4:$B$43,CF!$A8,CF.data!U$4:U$43)</f>
        <v/>
      </c>
      <c r="I8" s="264">
        <f>SUMIF(CF.data!$B$4:$B$43,CF!$A8,CF.data!V$4:V$43)</f>
        <v/>
      </c>
      <c r="J8" s="264">
        <f>SUMIF(CF.data!$B$4:$B$43,CF!$A8,CF.data!W$4:W$43)</f>
        <v/>
      </c>
      <c r="K8" s="264" t="n"/>
      <c r="L8" s="264" t="n"/>
      <c r="M8" s="264" t="n"/>
      <c r="N8" s="264" t="n"/>
      <c r="O8" s="36">
        <f>O62/$O$2</f>
        <v/>
      </c>
      <c r="P8" s="36">
        <f>P62/$O$2</f>
        <v/>
      </c>
      <c r="Q8" s="36">
        <f>Q62/$O$2</f>
        <v/>
      </c>
    </row>
    <row r="9">
      <c r="A9" t="n">
        <v>4</v>
      </c>
      <c r="B9" s="3" t="inlineStr">
        <is>
          <t>Unrealised foreign exchange (gains) losses</t>
        </is>
      </c>
      <c r="C9" s="264">
        <f>SUMIF(CF.data!$B$4:$B$43,CF!$A9,CF.data!P$4:P$43)</f>
        <v/>
      </c>
      <c r="D9" s="264">
        <f>SUMIF(CF.data!$B$4:$B$43,CF!$A9,CF.data!Q$4:Q$43)</f>
        <v/>
      </c>
      <c r="E9" s="264">
        <f>SUMIF(CF.data!$B$4:$B$43,CF!$A9,CF.data!R$4:R$43)</f>
        <v/>
      </c>
      <c r="F9" s="264">
        <f>SUMIF(CF.data!$B$4:$B$43,CF!$A9,CF.data!S$4:S$43)</f>
        <v/>
      </c>
      <c r="G9" s="264">
        <f>SUMIF(CF.data!$B$4:$B$43,CF!$A9,CF.data!T$4:T$43)</f>
        <v/>
      </c>
      <c r="H9" s="264">
        <f>SUMIF(CF.data!$B$4:$B$43,CF!$A9,CF.data!U$4:U$43)</f>
        <v/>
      </c>
      <c r="I9" s="264">
        <f>SUMIF(CF.data!$B$4:$B$43,CF!$A9,CF.data!V$4:V$43)</f>
        <v/>
      </c>
      <c r="J9" s="264">
        <f>SUMIF(CF.data!$B$4:$B$43,CF!$A9,CF.data!W$4:W$43)</f>
        <v/>
      </c>
      <c r="K9" s="264" t="n"/>
      <c r="L9" s="264" t="n"/>
      <c r="M9" s="264" t="n"/>
      <c r="N9" s="264" t="n"/>
      <c r="O9" s="36">
        <f>O63/$O$2</f>
        <v/>
      </c>
      <c r="P9" s="36">
        <f>P63/$O$2</f>
        <v/>
      </c>
      <c r="Q9" s="36">
        <f>Q63/$O$2</f>
        <v/>
      </c>
    </row>
    <row r="10">
      <c r="A10" t="n">
        <v>5</v>
      </c>
      <c r="B10" s="3" t="inlineStr">
        <is>
          <t>(Profits) losses from investing activities</t>
        </is>
      </c>
      <c r="C10" s="264" t="n">
        <v>-142591</v>
      </c>
      <c r="D10" s="264">
        <f>SUMIF(CF.data!$B$4:$B$43,CF!$A10,CF.data!Q$4:Q$43)</f>
        <v/>
      </c>
      <c r="E10" s="264">
        <f>SUMIF(CF.data!$B$4:$B$43,CF!$A10,CF.data!R$4:R$43)</f>
        <v/>
      </c>
      <c r="F10" s="264">
        <f>SUMIF(CF.data!$B$4:$B$43,CF!$A10,CF.data!S$4:S$43)</f>
        <v/>
      </c>
      <c r="G10" s="264">
        <f>SUMIF(CF.data!$B$4:$B$43,CF!$A10,CF.data!T$4:T$43)</f>
        <v/>
      </c>
      <c r="H10" s="264">
        <f>SUMIF(CF.data!$B$4:$B$43,CF!$A10,CF.data!U$4:U$43)</f>
        <v/>
      </c>
      <c r="I10" s="264">
        <f>SUMIF(CF.data!$B$4:$B$43,CF!$A10,CF.data!V$4:V$43)</f>
        <v/>
      </c>
      <c r="J10" s="264">
        <f>SUMIF(CF.data!$B$4:$B$43,CF!$A10,CF.data!W$4:W$43)</f>
        <v/>
      </c>
      <c r="K10" s="264" t="n"/>
      <c r="L10" s="264" t="n"/>
      <c r="M10" s="264" t="n"/>
      <c r="N10" s="264" t="n"/>
      <c r="O10" s="36">
        <f>O64/$O$2</f>
        <v/>
      </c>
      <c r="P10" s="36">
        <f>P64/$O$2</f>
        <v/>
      </c>
      <c r="Q10" s="36">
        <f>Q64/$O$2</f>
        <v/>
      </c>
    </row>
    <row r="11">
      <c r="B11" s="3" t="inlineStr">
        <is>
          <t>(Lãi) lỗ từ mua công ty con</t>
        </is>
      </c>
      <c r="C11" s="264">
        <f>SUMIF(CF.data!$B$4:$B$43,CF!$A11,CF.data!P$4:P$43)</f>
        <v/>
      </c>
      <c r="D11" s="264">
        <f>SUMIF(CF.data!$B$4:$B$43,CF!$A11,CF.data!Q$4:Q$43)</f>
        <v/>
      </c>
      <c r="E11" s="264">
        <f>SUMIF(CF.data!$B$4:$B$43,CF!$A11,CF.data!R$4:R$43)</f>
        <v/>
      </c>
      <c r="F11" s="264">
        <f>SUMIF(CF.data!$B$4:$B$43,CF!$A11,CF.data!S$4:S$43)</f>
        <v/>
      </c>
      <c r="G11" s="264">
        <f>SUMIF(CF.data!$B$4:$B$43,CF!$A11,CF.data!T$4:T$43)</f>
        <v/>
      </c>
      <c r="H11" s="264">
        <f>SUMIF(CF.data!$B$4:$B$43,CF!$A11,CF.data!U$4:U$43)</f>
        <v/>
      </c>
      <c r="I11" s="264">
        <f>SUMIF(CF.data!$B$4:$B$43,CF!$A11,CF.data!V$4:V$43)</f>
        <v/>
      </c>
      <c r="J11" s="264">
        <f>SUMIF(CF.data!$B$4:$B$43,CF!$A11,CF.data!W$4:W$43)</f>
        <v/>
      </c>
      <c r="K11" s="264" t="n"/>
      <c r="L11" s="264" t="n"/>
      <c r="M11" s="264" t="n"/>
      <c r="N11" s="264" t="n"/>
      <c r="O11" s="36">
        <f>O65/$O$2</f>
        <v/>
      </c>
      <c r="P11" s="36">
        <f>P65/$O$2</f>
        <v/>
      </c>
      <c r="Q11" s="36">
        <f>Q65/$O$2</f>
        <v/>
      </c>
    </row>
    <row r="12">
      <c r="B12" s="3" t="inlineStr">
        <is>
          <t>(Lãi) lỗ từ thanh lý khoản đầu tư dài hạn khác</t>
        </is>
      </c>
      <c r="C12" s="264">
        <f>SUMIF(CF.data!$B$4:$B$43,CF!$A12,CF.data!P$4:P$43)</f>
        <v/>
      </c>
      <c r="D12" s="264">
        <f>SUMIF(CF.data!$B$4:$B$43,CF!$A12,CF.data!Q$4:Q$43)</f>
        <v/>
      </c>
      <c r="E12" s="264">
        <f>SUMIF(CF.data!$B$4:$B$43,CF!$A12,CF.data!R$4:R$43)</f>
        <v/>
      </c>
      <c r="F12" s="264">
        <f>SUMIF(CF.data!$B$4:$B$43,CF!$A12,CF.data!S$4:S$43)</f>
        <v/>
      </c>
      <c r="G12" s="264">
        <f>SUMIF(CF.data!$B$4:$B$43,CF!$A12,CF.data!T$4:T$43)</f>
        <v/>
      </c>
      <c r="H12" s="264">
        <f>SUMIF(CF.data!$B$4:$B$43,CF!$A12,CF.data!U$4:U$43)</f>
        <v/>
      </c>
      <c r="I12" s="264">
        <f>SUMIF(CF.data!$B$4:$B$43,CF!$A12,CF.data!V$4:V$43)</f>
        <v/>
      </c>
      <c r="J12" s="264">
        <f>SUMIF(CF.data!$B$4:$B$43,CF!$A12,CF.data!W$4:W$43)</f>
        <v/>
      </c>
      <c r="K12" s="264" t="n"/>
      <c r="L12" s="264" t="n"/>
      <c r="M12" s="264" t="n"/>
      <c r="N12" s="264" t="n"/>
      <c r="O12" s="36">
        <f>O66/$O$2</f>
        <v/>
      </c>
      <c r="P12" s="36">
        <f>P66/$O$2</f>
        <v/>
      </c>
      <c r="Q12" s="36">
        <f>Q66/$O$2</f>
        <v/>
      </c>
    </row>
    <row r="13">
      <c r="B13" s="3" t="inlineStr">
        <is>
          <t>Phân bổ lợi thế thương mại</t>
        </is>
      </c>
      <c r="C13" s="264">
        <f>SUMIF(CF.data!$B$4:$B$43,CF!$A13,CF.data!P$4:P$43)</f>
        <v/>
      </c>
      <c r="D13" s="264">
        <f>SUMIF(CF.data!$B$4:$B$43,CF!$A13,CF.data!Q$4:Q$43)</f>
        <v/>
      </c>
      <c r="E13" s="264">
        <f>SUMIF(CF.data!$B$4:$B$43,CF!$A13,CF.data!R$4:R$43)</f>
        <v/>
      </c>
      <c r="F13" s="264">
        <f>SUMIF(CF.data!$B$4:$B$43,CF!$A13,CF.data!S$4:S$43)</f>
        <v/>
      </c>
      <c r="G13" s="264">
        <f>SUMIF(CF.data!$B$4:$B$43,CF!$A13,CF.data!T$4:T$43)</f>
        <v/>
      </c>
      <c r="H13" s="264">
        <f>SUMIF(CF.data!$B$4:$B$43,CF!$A13,CF.data!U$4:U$43)</f>
        <v/>
      </c>
      <c r="I13" s="264">
        <f>SUMIF(CF.data!$B$4:$B$43,CF!$A13,CF.data!V$4:V$43)</f>
        <v/>
      </c>
      <c r="J13" s="264">
        <f>SUMIF(CF.data!$B$4:$B$43,CF!$A13,CF.data!W$4:W$43)</f>
        <v/>
      </c>
      <c r="K13" s="264" t="n"/>
      <c r="L13" s="264" t="n"/>
      <c r="M13" s="264" t="n"/>
      <c r="N13" s="264" t="n"/>
      <c r="O13" s="36">
        <f>O67/$O$2</f>
        <v/>
      </c>
      <c r="P13" s="36">
        <f>P67/$O$2</f>
        <v/>
      </c>
      <c r="Q13" s="36">
        <f>Q67/$O$2</f>
        <v/>
      </c>
    </row>
    <row r="14">
      <c r="B14" s="3" t="inlineStr">
        <is>
          <t>Cổ tức nhận từ công ty liên doanh, liên kết</t>
        </is>
      </c>
      <c r="C14" s="264">
        <f>SUMIF(CF.data!$B$4:$B$43,CF!$A14,CF.data!P$4:P$43)</f>
        <v/>
      </c>
      <c r="D14" s="264">
        <f>SUMIF(CF.data!$B$4:$B$43,CF!$A14,CF.data!Q$4:Q$43)</f>
        <v/>
      </c>
      <c r="E14" s="264">
        <f>SUMIF(CF.data!$B$4:$B$43,CF!$A14,CF.data!R$4:R$43)</f>
        <v/>
      </c>
      <c r="F14" s="264">
        <f>SUMIF(CF.data!$B$4:$B$43,CF!$A14,CF.data!S$4:S$43)</f>
        <v/>
      </c>
      <c r="G14" s="264">
        <f>SUMIF(CF.data!$B$4:$B$43,CF!$A14,CF.data!T$4:T$43)</f>
        <v/>
      </c>
      <c r="H14" s="264">
        <f>SUMIF(CF.data!$B$4:$B$43,CF!$A14,CF.data!U$4:U$43)</f>
        <v/>
      </c>
      <c r="I14" s="264">
        <f>SUMIF(CF.data!$B$4:$B$43,CF!$A14,CF.data!V$4:V$43)</f>
        <v/>
      </c>
      <c r="J14" s="264">
        <f>SUMIF(CF.data!$B$4:$B$43,CF!$A14,CF.data!W$4:W$43)</f>
        <v/>
      </c>
      <c r="K14" s="264" t="n"/>
      <c r="L14" s="264" t="n"/>
      <c r="M14" s="264" t="n"/>
      <c r="N14" s="264" t="n"/>
      <c r="O14" s="36">
        <f>O68/$O$2</f>
        <v/>
      </c>
      <c r="P14" s="36">
        <f>P68/$O$2</f>
        <v/>
      </c>
      <c r="Q14" s="36">
        <f>Q68/$O$2</f>
        <v/>
      </c>
    </row>
    <row r="15">
      <c r="B15" s="3" t="inlineStr">
        <is>
          <t>(Lãi) lỗ từ thanh lý tài sản cố định</t>
        </is>
      </c>
      <c r="C15" s="264">
        <f>SUMIF(CF.data!$B$4:$B$43,CF!$A15,CF.data!P$4:P$43)</f>
        <v/>
      </c>
      <c r="D15" s="264">
        <f>SUMIF(CF.data!$B$4:$B$43,CF!$A15,CF.data!Q$4:Q$43)</f>
        <v/>
      </c>
      <c r="E15" s="264">
        <f>SUMIF(CF.data!$B$4:$B$43,CF!$A15,CF.data!R$4:R$43)</f>
        <v/>
      </c>
      <c r="F15" s="264">
        <f>SUMIF(CF.data!$B$4:$B$43,CF!$A15,CF.data!S$4:S$43)</f>
        <v/>
      </c>
      <c r="G15" s="264">
        <f>SUMIF(CF.data!$B$4:$B$43,CF!$A15,CF.data!T$4:T$43)</f>
        <v/>
      </c>
      <c r="H15" s="264">
        <f>SUMIF(CF.data!$B$4:$B$43,CF!$A15,CF.data!U$4:U$43)</f>
        <v/>
      </c>
      <c r="I15" s="264">
        <f>SUMIF(CF.data!$B$4:$B$43,CF!$A15,CF.data!V$4:V$43)</f>
        <v/>
      </c>
      <c r="J15" s="264">
        <f>SUMIF(CF.data!$B$4:$B$43,CF!$A15,CF.data!W$4:W$43)</f>
        <v/>
      </c>
      <c r="K15" s="264" t="n"/>
      <c r="L15" s="264" t="n"/>
      <c r="M15" s="264" t="n"/>
      <c r="N15" s="264" t="n"/>
      <c r="O15" s="36">
        <f>O69/$O$2</f>
        <v/>
      </c>
      <c r="P15" s="36">
        <f>P69/$O$2</f>
        <v/>
      </c>
      <c r="Q15" s="36">
        <f>Q69/$O$2</f>
        <v/>
      </c>
    </row>
    <row r="16">
      <c r="B16" s="3" t="inlineStr">
        <is>
          <t>Lãi tiền gửi</t>
        </is>
      </c>
      <c r="C16" s="264">
        <f>SUMIF(CF.data!$B$4:$B$43,CF!$A16,CF.data!P$4:P$43)</f>
        <v/>
      </c>
      <c r="D16" s="264">
        <f>SUMIF(CF.data!$B$4:$B$43,CF!$A16,CF.data!Q$4:Q$43)</f>
        <v/>
      </c>
      <c r="E16" s="264">
        <f>SUMIF(CF.data!$B$4:$B$43,CF!$A16,CF.data!R$4:R$43)</f>
        <v/>
      </c>
      <c r="F16" s="264">
        <f>SUMIF(CF.data!$B$4:$B$43,CF!$A16,CF.data!S$4:S$43)</f>
        <v/>
      </c>
      <c r="G16" s="264">
        <f>SUMIF(CF.data!$B$4:$B$43,CF!$A16,CF.data!T$4:T$43)</f>
        <v/>
      </c>
      <c r="H16" s="264">
        <f>SUMIF(CF.data!$B$4:$B$43,CF!$A16,CF.data!U$4:U$43)</f>
        <v/>
      </c>
      <c r="I16" s="264">
        <f>SUMIF(CF.data!$B$4:$B$43,CF!$A16,CF.data!V$4:V$43)</f>
        <v/>
      </c>
      <c r="J16" s="264">
        <f>SUMIF(CF.data!$B$4:$B$43,CF!$A16,CF.data!W$4:W$43)</f>
        <v/>
      </c>
      <c r="K16" s="264" t="n"/>
      <c r="L16" s="264" t="n"/>
      <c r="M16" s="264" t="n"/>
      <c r="N16" s="264" t="n"/>
      <c r="O16" s="36">
        <f>O70/$O$2</f>
        <v/>
      </c>
      <c r="P16" s="36">
        <f>P70/$O$2</f>
        <v/>
      </c>
      <c r="Q16" s="36">
        <f>Q70/$O$2</f>
        <v/>
      </c>
    </row>
    <row r="17">
      <c r="B17" s="3" t="inlineStr">
        <is>
          <t>Lãi cổ tức</t>
        </is>
      </c>
      <c r="C17" s="264">
        <f>SUMIF(CF.data!$B$4:$B$43,CF!$A17,CF.data!P$4:P$43)</f>
        <v/>
      </c>
      <c r="D17" s="264">
        <f>SUMIF(CF.data!$B$4:$B$43,CF!$A17,CF.data!Q$4:Q$43)</f>
        <v/>
      </c>
      <c r="E17" s="264">
        <f>SUMIF(CF.data!$B$4:$B$43,CF!$A17,CF.data!R$4:R$43)</f>
        <v/>
      </c>
      <c r="F17" s="264">
        <f>SUMIF(CF.data!$B$4:$B$43,CF!$A17,CF.data!S$4:S$43)</f>
        <v/>
      </c>
      <c r="G17" s="264">
        <f>SUMIF(CF.data!$B$4:$B$43,CF!$A17,CF.data!T$4:T$43)</f>
        <v/>
      </c>
      <c r="H17" s="264">
        <f>SUMIF(CF.data!$B$4:$B$43,CF!$A17,CF.data!U$4:U$43)</f>
        <v/>
      </c>
      <c r="I17" s="264">
        <f>SUMIF(CF.data!$B$4:$B$43,CF!$A17,CF.data!V$4:V$43)</f>
        <v/>
      </c>
      <c r="J17" s="264">
        <f>SUMIF(CF.data!$B$4:$B$43,CF!$A17,CF.data!W$4:W$43)</f>
        <v/>
      </c>
      <c r="K17" s="264" t="n"/>
      <c r="L17" s="264" t="n"/>
      <c r="M17" s="264" t="n"/>
      <c r="N17" s="264" t="n"/>
      <c r="O17" s="36">
        <f>O71/$O$2</f>
        <v/>
      </c>
      <c r="P17" s="36">
        <f>P71/$O$2</f>
        <v/>
      </c>
      <c r="Q17" s="36">
        <f>Q71/$O$2</f>
        <v/>
      </c>
    </row>
    <row r="18">
      <c r="A18" t="n">
        <v>6</v>
      </c>
      <c r="B18" s="3" t="inlineStr">
        <is>
          <t>Interest expense</t>
        </is>
      </c>
      <c r="C18" s="264" t="n">
        <v>80245</v>
      </c>
      <c r="D18" s="264" t="n">
        <v>152782</v>
      </c>
      <c r="E18" s="264">
        <f>SUMIF(CF.data!$B$4:$B$43,CF!$A18,CF.data!R$4:R$43)</f>
        <v/>
      </c>
      <c r="F18" s="264">
        <f>SUMIF(CF.data!$B$4:$B$43,CF!$A18,CF.data!S$4:S$43)</f>
        <v/>
      </c>
      <c r="G18" s="264">
        <f>SUMIF(CF.data!$B$4:$B$43,CF!$A18,CF.data!T$4:T$43)</f>
        <v/>
      </c>
      <c r="H18" s="264">
        <f>SUMIF(CF.data!$B$4:$B$43,CF!$A18,CF.data!U$4:U$43)</f>
        <v/>
      </c>
      <c r="I18" s="264">
        <f>SUMIF(CF.data!$B$4:$B$43,CF!$A18,CF.data!V$4:V$43)</f>
        <v/>
      </c>
      <c r="J18" s="264">
        <f>SUMIF(CF.data!$B$4:$B$43,CF!$A18,CF.data!W$4:W$43)</f>
        <v/>
      </c>
      <c r="K18" s="264" t="n"/>
      <c r="L18" s="264" t="n"/>
      <c r="M18" s="264" t="n"/>
      <c r="N18" s="264" t="n"/>
      <c r="O18" s="36">
        <f>O72/$O$2</f>
        <v/>
      </c>
      <c r="P18" s="36">
        <f>P72/$O$2</f>
        <v/>
      </c>
      <c r="Q18" s="36">
        <f>Q72/$O$2</f>
        <v/>
      </c>
    </row>
    <row r="19">
      <c r="A19" t="n">
        <v>7</v>
      </c>
      <c r="B19" s="3" t="inlineStr">
        <is>
          <t>Other adjustments</t>
        </is>
      </c>
      <c r="C19" s="264">
        <f>SUMIF(CF.data!$B$4:$B$43,CF!$A19,CF.data!P$4:P$43)</f>
        <v/>
      </c>
      <c r="D19" s="264">
        <f>SUMIF(CF.data!$B$4:$B$43,CF!$A19,CF.data!Q$4:Q$43)</f>
        <v/>
      </c>
      <c r="E19" s="264">
        <f>SUMIF(CF.data!$B$4:$B$43,CF!$A19,CF.data!R$4:R$43)</f>
        <v/>
      </c>
      <c r="F19" s="264">
        <f>SUMIF(CF.data!$B$4:$B$43,CF!$A19,CF.data!S$4:S$43)</f>
        <v/>
      </c>
      <c r="G19" s="264">
        <f>SUMIF(CF.data!$B$4:$B$43,CF!$A19,CF.data!T$4:T$43)</f>
        <v/>
      </c>
      <c r="H19" s="264">
        <f>SUMIF(CF.data!$B$4:$B$43,CF!$A19,CF.data!U$4:U$43)</f>
        <v/>
      </c>
      <c r="I19" s="264">
        <f>SUMIF(CF.data!$B$4:$B$43,CF!$A19,CF.data!V$4:V$43)</f>
        <v/>
      </c>
      <c r="J19" s="264">
        <f>SUMIF(CF.data!$B$4:$B$43,CF!$A19,CF.data!W$4:W$43)</f>
        <v/>
      </c>
      <c r="K19" s="264" t="n"/>
      <c r="L19" s="264" t="n"/>
      <c r="M19" s="264" t="n"/>
      <c r="N19" s="264" t="n"/>
      <c r="O19" s="36">
        <f>O73/$O$2</f>
        <v/>
      </c>
      <c r="P19" s="36">
        <f>P73/$O$2</f>
        <v/>
      </c>
      <c r="Q19" s="36">
        <f>Q73/$O$2</f>
        <v/>
      </c>
    </row>
    <row r="20">
      <c r="B20" s="3" t="n"/>
      <c r="C20" s="264">
        <f>SUMIF(CF.data!$B$4:$B$43,CF!$A20,CF.data!P$4:P$43)</f>
        <v/>
      </c>
      <c r="D20" s="264">
        <f>SUMIF(CF.data!$B$4:$B$43,CF!$A20,CF.data!Q$4:Q$43)</f>
        <v/>
      </c>
      <c r="E20" s="264">
        <f>SUMIF(CF.data!$B$4:$B$43,CF!$A20,CF.data!R$4:R$43)</f>
        <v/>
      </c>
      <c r="F20" s="264">
        <f>SUMIF(CF.data!$B$4:$B$43,CF!$A20,CF.data!S$4:S$43)</f>
        <v/>
      </c>
      <c r="G20" s="264">
        <f>SUMIF(CF.data!$B$4:$B$43,CF!$A20,CF.data!T$4:T$43)</f>
        <v/>
      </c>
      <c r="H20" s="264">
        <f>SUMIF(CF.data!$B$4:$B$43,CF!$A20,CF.data!U$4:U$43)</f>
        <v/>
      </c>
      <c r="I20" s="264">
        <f>SUMIF(CF.data!$B$4:$B$43,CF!$A20,CF.data!V$4:V$43)</f>
        <v/>
      </c>
      <c r="J20" s="264">
        <f>SUMIF(CF.data!$B$4:$B$43,CF!$A20,CF.data!W$4:W$43)</f>
        <v/>
      </c>
      <c r="K20" s="264" t="n"/>
      <c r="L20" s="264" t="n"/>
      <c r="M20" s="264" t="n"/>
      <c r="N20" s="264" t="n"/>
      <c r="O20" s="36">
        <f>O74/$O$2</f>
        <v/>
      </c>
      <c r="P20" s="36">
        <f>P74/$O$2</f>
        <v/>
      </c>
      <c r="Q20" s="36">
        <f>Q74/$O$2</f>
        <v/>
      </c>
    </row>
    <row r="21" ht="30" customFormat="1" customHeight="1" s="62">
      <c r="A21" s="59" t="n">
        <v>8</v>
      </c>
      <c r="B21" s="60" t="inlineStr">
        <is>
          <t>Operating income (loss) before changes in working capital</t>
        </is>
      </c>
      <c r="C21" s="309">
        <f>SUM(C5:C20)</f>
        <v/>
      </c>
      <c r="D21" s="309">
        <f>SUM(D5:D20)</f>
        <v/>
      </c>
      <c r="E21" s="309">
        <f>SUMIF(CF.data!$B$4:$B$43,CF!$A21,CF.data!R$4:R$43)</f>
        <v/>
      </c>
      <c r="F21" s="309">
        <f>SUMIF(CF.data!$B$4:$B$43,CF!$A21,CF.data!S$4:S$43)</f>
        <v/>
      </c>
      <c r="G21" s="309">
        <f>SUMIF(CF.data!$B$4:$B$43,CF!$A21,CF.data!T$4:T$43)</f>
        <v/>
      </c>
      <c r="H21" s="309">
        <f>SUMIF(CF.data!$B$4:$B$43,CF!$A21,CF.data!U$4:U$43)</f>
        <v/>
      </c>
      <c r="I21" s="309">
        <f>SUMIF(CF.data!$B$4:$B$43,CF!$A21,CF.data!V$4:V$43)</f>
        <v/>
      </c>
      <c r="J21" s="309">
        <f>SUMIF(CF.data!$B$4:$B$43,CF!$A21,CF.data!W$4:W$43)</f>
        <v/>
      </c>
      <c r="K21" s="309" t="n"/>
      <c r="L21" s="309" t="n"/>
      <c r="M21" s="309" t="n"/>
      <c r="N21" s="309" t="n"/>
      <c r="O21" s="61">
        <f>O75/$O$2</f>
        <v/>
      </c>
      <c r="P21" s="61">
        <f>P75/$O$2</f>
        <v/>
      </c>
      <c r="Q21" s="61">
        <f>Q75/$O$2</f>
        <v/>
      </c>
    </row>
    <row r="22">
      <c r="A22" t="n">
        <v>9</v>
      </c>
      <c r="B22" s="3" t="inlineStr">
        <is>
          <t>(Increase) decrease in receivables</t>
        </is>
      </c>
      <c r="C22" s="264">
        <f>SUMIF(CF.data!$B$4:$B$43,CF!$A22,CF.data!P$4:P$43)</f>
        <v/>
      </c>
      <c r="D22" s="264">
        <f>SUMIF(CF.data!$B$4:$B$43,CF!$A22,CF.data!Q$4:Q$43)</f>
        <v/>
      </c>
      <c r="E22" s="264">
        <f>SUMIF(CF.data!$B$4:$B$43,CF!$A22,CF.data!R$4:R$43)</f>
        <v/>
      </c>
      <c r="F22" s="264">
        <f>SUMIF(CF.data!$B$4:$B$43,CF!$A22,CF.data!S$4:S$43)</f>
        <v/>
      </c>
      <c r="G22" s="264">
        <f>SUMIF(CF.data!$B$4:$B$43,CF!$A22,CF.data!T$4:T$43)</f>
        <v/>
      </c>
      <c r="H22" s="264">
        <f>SUMIF(CF.data!$B$4:$B$43,CF!$A22,CF.data!U$4:U$43)</f>
        <v/>
      </c>
      <c r="I22" s="264">
        <f>SUMIF(CF.data!$B$4:$B$43,CF!$A22,CF.data!V$4:V$43)</f>
        <v/>
      </c>
      <c r="J22" s="264">
        <f>SUMIF(CF.data!$B$4:$B$43,CF!$A22,CF.data!W$4:W$43)</f>
        <v/>
      </c>
      <c r="K22" s="264" t="n"/>
      <c r="L22" s="264" t="n"/>
      <c r="M22" s="264" t="n"/>
      <c r="N22" s="264" t="n"/>
      <c r="O22" s="36">
        <f>O76/$O$2</f>
        <v/>
      </c>
      <c r="P22" s="36">
        <f>P76/$O$2</f>
        <v/>
      </c>
      <c r="Q22" s="36">
        <f>Q76/$O$2</f>
        <v/>
      </c>
    </row>
    <row r="23">
      <c r="A23" t="n">
        <v>10</v>
      </c>
      <c r="B23" s="3" t="inlineStr">
        <is>
          <t>(Increase) decrease in inventories</t>
        </is>
      </c>
      <c r="C23" s="264">
        <f>SUMIF(CF.data!$B$4:$B$43,CF!$A23,CF.data!P$4:P$43)</f>
        <v/>
      </c>
      <c r="D23" s="264">
        <f>SUMIF(CF.data!$B$4:$B$43,CF!$A23,CF.data!Q$4:Q$43)</f>
        <v/>
      </c>
      <c r="E23" s="264">
        <f>SUMIF(CF.data!$B$4:$B$43,CF!$A23,CF.data!R$4:R$43)</f>
        <v/>
      </c>
      <c r="F23" s="264">
        <f>SUMIF(CF.data!$B$4:$B$43,CF!$A23,CF.data!S$4:S$43)</f>
        <v/>
      </c>
      <c r="G23" s="264">
        <f>SUMIF(CF.data!$B$4:$B$43,CF!$A23,CF.data!T$4:T$43)</f>
        <v/>
      </c>
      <c r="H23" s="264">
        <f>SUMIF(CF.data!$B$4:$B$43,CF!$A23,CF.data!U$4:U$43)</f>
        <v/>
      </c>
      <c r="I23" s="264">
        <f>SUMIF(CF.data!$B$4:$B$43,CF!$A23,CF.data!V$4:V$43)</f>
        <v/>
      </c>
      <c r="J23" s="264">
        <f>SUMIF(CF.data!$B$4:$B$43,CF!$A23,CF.data!W$4:W$43)</f>
        <v/>
      </c>
      <c r="K23" s="264" t="n"/>
      <c r="L23" s="264" t="n"/>
      <c r="M23" s="264" t="n"/>
      <c r="N23" s="264" t="n"/>
      <c r="O23" s="36">
        <f>O77/$O$2</f>
        <v/>
      </c>
      <c r="P23" s="36">
        <f>P77/$O$2</f>
        <v/>
      </c>
      <c r="Q23" s="36">
        <f>Q77/$O$2</f>
        <v/>
      </c>
    </row>
    <row r="24">
      <c r="A24" t="n">
        <v>11</v>
      </c>
      <c r="B24" s="3" t="inlineStr">
        <is>
          <t>Increase (decrease) in payables</t>
        </is>
      </c>
      <c r="C24" s="264">
        <f>SUMIF(CF.data!$B$4:$B$43,CF!$A24,CF.data!P$4:P$43)</f>
        <v/>
      </c>
      <c r="D24" s="264">
        <f>SUMIF(CF.data!$B$4:$B$43,CF!$A24,CF.data!Q$4:Q$43)</f>
        <v/>
      </c>
      <c r="E24" s="264">
        <f>SUMIF(CF.data!$B$4:$B$43,CF!$A24,CF.data!R$4:R$43)</f>
        <v/>
      </c>
      <c r="F24" s="264">
        <f>SUMIF(CF.data!$B$4:$B$43,CF!$A24,CF.data!S$4:S$43)</f>
        <v/>
      </c>
      <c r="G24" s="264">
        <f>SUMIF(CF.data!$B$4:$B$43,CF!$A24,CF.data!T$4:T$43)</f>
        <v/>
      </c>
      <c r="H24" s="264">
        <f>SUMIF(CF.data!$B$4:$B$43,CF!$A24,CF.data!U$4:U$43)</f>
        <v/>
      </c>
      <c r="I24" s="264">
        <f>SUMIF(CF.data!$B$4:$B$43,CF!$A24,CF.data!V$4:V$43)</f>
        <v/>
      </c>
      <c r="J24" s="264">
        <f>SUMIF(CF.data!$B$4:$B$43,CF!$A24,CF.data!W$4:W$43)</f>
        <v/>
      </c>
      <c r="K24" s="264" t="n"/>
      <c r="L24" s="264" t="n"/>
      <c r="M24" s="264" t="n"/>
      <c r="N24" s="264" t="n"/>
      <c r="O24" s="36">
        <f>O78/$O$2</f>
        <v/>
      </c>
      <c r="P24" s="36">
        <f>P78/$O$2</f>
        <v/>
      </c>
      <c r="Q24" s="36">
        <f>Q78/$O$2</f>
        <v/>
      </c>
    </row>
    <row r="25">
      <c r="A25" t="n">
        <v>12</v>
      </c>
      <c r="B25" s="3" t="inlineStr">
        <is>
          <t>(Increase) decrease in prepaid expenses</t>
        </is>
      </c>
      <c r="C25" s="264">
        <f>SUMIF(CF.data!$B$4:$B$43,CF!$A25,CF.data!P$4:P$43)</f>
        <v/>
      </c>
      <c r="D25" s="264">
        <f>SUMIF(CF.data!$B$4:$B$43,CF!$A25,CF.data!Q$4:Q$43)</f>
        <v/>
      </c>
      <c r="E25" s="264">
        <f>SUMIF(CF.data!$B$4:$B$43,CF!$A25,CF.data!R$4:R$43)</f>
        <v/>
      </c>
      <c r="F25" s="264">
        <f>SUMIF(CF.data!$B$4:$B$43,CF!$A25,CF.data!S$4:S$43)</f>
        <v/>
      </c>
      <c r="G25" s="264">
        <f>SUMIF(CF.data!$B$4:$B$43,CF!$A25,CF.data!T$4:T$43)</f>
        <v/>
      </c>
      <c r="H25" s="264">
        <f>SUMIF(CF.data!$B$4:$B$43,CF!$A25,CF.data!U$4:U$43)</f>
        <v/>
      </c>
      <c r="I25" s="264">
        <f>SUMIF(CF.data!$B$4:$B$43,CF!$A25,CF.data!V$4:V$43)</f>
        <v/>
      </c>
      <c r="J25" s="264">
        <f>SUMIF(CF.data!$B$4:$B$43,CF!$A25,CF.data!W$4:W$43)</f>
        <v/>
      </c>
      <c r="K25" s="264" t="n"/>
      <c r="L25" s="264" t="n"/>
      <c r="M25" s="264" t="n"/>
      <c r="N25" s="264" t="n"/>
      <c r="O25" s="36">
        <f>O79/$O$2</f>
        <v/>
      </c>
      <c r="P25" s="36">
        <f>P79/$O$2</f>
        <v/>
      </c>
      <c r="Q25" s="36">
        <f>Q79/$O$2</f>
        <v/>
      </c>
    </row>
    <row r="26">
      <c r="A26" t="n">
        <v>13</v>
      </c>
      <c r="B26" s="3" t="inlineStr">
        <is>
          <t>(Increase) decrease in trading securities</t>
        </is>
      </c>
      <c r="C26" s="264" t="n">
        <v>-8125</v>
      </c>
      <c r="D26" s="264">
        <f>SUMIF(CF.data!$B$4:$B$43,CF!$A26,CF.data!Q$4:Q$43)</f>
        <v/>
      </c>
      <c r="E26" s="264">
        <f>SUMIF(CF.data!$B$4:$B$43,CF!$A26,CF.data!R$4:R$43)</f>
        <v/>
      </c>
      <c r="F26" s="264">
        <f>SUMIF(CF.data!$B$4:$B$43,CF!$A26,CF.data!S$4:S$43)</f>
        <v/>
      </c>
      <c r="G26" s="264">
        <f>SUMIF(CF.data!$B$4:$B$43,CF!$A26,CF.data!T$4:T$43)</f>
        <v/>
      </c>
      <c r="H26" s="264">
        <f>SUMIF(CF.data!$B$4:$B$43,CF!$A26,CF.data!U$4:U$43)</f>
        <v/>
      </c>
      <c r="I26" s="264">
        <f>SUMIF(CF.data!$B$4:$B$43,CF!$A26,CF.data!V$4:V$43)</f>
        <v/>
      </c>
      <c r="J26" s="264">
        <f>SUMIF(CF.data!$B$4:$B$43,CF!$A26,CF.data!W$4:W$43)</f>
        <v/>
      </c>
      <c r="K26" s="264" t="n"/>
      <c r="L26" s="264" t="n"/>
      <c r="M26" s="264" t="n"/>
      <c r="N26" s="264" t="n"/>
      <c r="O26" s="36">
        <f>O80/$O$2</f>
        <v/>
      </c>
      <c r="P26" s="36">
        <f>P80/$O$2</f>
        <v/>
      </c>
      <c r="Q26" s="36">
        <f>Q80/$O$2</f>
        <v/>
      </c>
    </row>
    <row r="27">
      <c r="A27" t="n">
        <v>14</v>
      </c>
      <c r="B27" s="3" t="inlineStr">
        <is>
          <t>Interest paid</t>
        </is>
      </c>
      <c r="C27" s="264">
        <f>SUMIF(CF.data!$B$4:$B$43,CF!$A27,CF.data!P$4:P$43)</f>
        <v/>
      </c>
      <c r="D27" s="264">
        <f>SUMIF(CF.data!$B$4:$B$43,CF!$A27,CF.data!Q$4:Q$43)</f>
        <v/>
      </c>
      <c r="E27" s="264">
        <f>SUMIF(CF.data!$B$4:$B$43,CF!$A27,CF.data!R$4:R$43)</f>
        <v/>
      </c>
      <c r="F27" s="264">
        <f>SUMIF(CF.data!$B$4:$B$43,CF!$A27,CF.data!S$4:S$43)</f>
        <v/>
      </c>
      <c r="G27" s="264">
        <f>SUMIF(CF.data!$B$4:$B$43,CF!$A27,CF.data!T$4:T$43)</f>
        <v/>
      </c>
      <c r="H27" s="264">
        <f>SUMIF(CF.data!$B$4:$B$43,CF!$A27,CF.data!U$4:U$43)</f>
        <v/>
      </c>
      <c r="I27" s="264">
        <f>SUMIF(CF.data!$B$4:$B$43,CF!$A27,CF.data!V$4:V$43)</f>
        <v/>
      </c>
      <c r="J27" s="264">
        <f>SUMIF(CF.data!$B$4:$B$43,CF!$A27,CF.data!W$4:W$43)</f>
        <v/>
      </c>
      <c r="K27" s="264" t="n"/>
      <c r="L27" s="264" t="n"/>
      <c r="M27" s="264" t="n"/>
      <c r="N27" s="264" t="n"/>
      <c r="O27" s="36">
        <f>O81/$O$2</f>
        <v/>
      </c>
      <c r="P27" s="36">
        <f>P81/$O$2</f>
        <v/>
      </c>
      <c r="Q27" s="36">
        <f>Q81/$O$2</f>
        <v/>
      </c>
    </row>
    <row r="28">
      <c r="A28" t="n">
        <v>15</v>
      </c>
      <c r="B28" s="3" t="inlineStr">
        <is>
          <t>Enterprise income tax paid</t>
        </is>
      </c>
      <c r="C28" s="264">
        <f>SUMIF(CF.data!$B$4:$B$43,CF!$A28,CF.data!P$4:P$43)</f>
        <v/>
      </c>
      <c r="D28" s="264">
        <f>SUMIF(CF.data!$B$4:$B$43,CF!$A28,CF.data!Q$4:Q$43)</f>
        <v/>
      </c>
      <c r="E28" s="264">
        <f>SUMIF(CF.data!$B$4:$B$43,CF!$A28,CF.data!R$4:R$43)</f>
        <v/>
      </c>
      <c r="F28" s="264">
        <f>SUMIF(CF.data!$B$4:$B$43,CF!$A28,CF.data!S$4:S$43)</f>
        <v/>
      </c>
      <c r="G28" s="264">
        <f>SUMIF(CF.data!$B$4:$B$43,CF!$A28,CF.data!T$4:T$43)</f>
        <v/>
      </c>
      <c r="H28" s="264">
        <f>SUMIF(CF.data!$B$4:$B$43,CF!$A28,CF.data!U$4:U$43)</f>
        <v/>
      </c>
      <c r="I28" s="264">
        <f>SUMIF(CF.data!$B$4:$B$43,CF!$A28,CF.data!V$4:V$43)</f>
        <v/>
      </c>
      <c r="J28" s="264">
        <f>SUMIF(CF.data!$B$4:$B$43,CF!$A28,CF.data!W$4:W$43)</f>
        <v/>
      </c>
      <c r="K28" s="264" t="n"/>
      <c r="L28" s="264" t="n"/>
      <c r="M28" s="264" t="n"/>
      <c r="N28" s="264" t="n"/>
      <c r="O28" s="36">
        <f>O82/$O$2</f>
        <v/>
      </c>
      <c r="P28" s="36">
        <f>P82/$O$2</f>
        <v/>
      </c>
      <c r="Q28" s="36">
        <f>Q82/$O$2</f>
        <v/>
      </c>
    </row>
    <row r="29">
      <c r="A29" t="n">
        <v>16</v>
      </c>
      <c r="B29" s="3" t="inlineStr">
        <is>
          <t>Other cash inflows from operating activities</t>
        </is>
      </c>
      <c r="C29" s="264" t="n"/>
      <c r="D29" s="264" t="n"/>
      <c r="E29" s="264">
        <f>SUMIF(CF.data!$B$4:$B$43,CF!$A29,CF.data!R$4:R$43)</f>
        <v/>
      </c>
      <c r="F29" s="264">
        <f>SUMIF(CF.data!$B$4:$B$43,CF!$A29,CF.data!S$4:S$43)</f>
        <v/>
      </c>
      <c r="G29" s="264">
        <f>SUMIF(CF.data!$B$4:$B$43,CF!$A29,CF.data!T$4:T$43)</f>
        <v/>
      </c>
      <c r="H29" s="264">
        <f>SUMIF(CF.data!$B$4:$B$43,CF!$A29,CF.data!U$4:U$43)</f>
        <v/>
      </c>
      <c r="I29" s="264">
        <f>SUMIF(CF.data!$B$4:$B$43,CF!$A29,CF.data!V$4:V$43)</f>
        <v/>
      </c>
      <c r="J29" s="264">
        <f>SUMIF(CF.data!$B$4:$B$43,CF!$A29,CF.data!W$4:W$43)</f>
        <v/>
      </c>
      <c r="K29" s="264" t="n"/>
      <c r="L29" s="264" t="n"/>
      <c r="M29" s="264" t="n"/>
      <c r="N29" s="264" t="n"/>
      <c r="O29" s="36">
        <f>O83/$O$2</f>
        <v/>
      </c>
      <c r="P29" s="36">
        <f>P83/$O$2</f>
        <v/>
      </c>
      <c r="Q29" s="36">
        <f>Q83/$O$2</f>
        <v/>
      </c>
    </row>
    <row r="30">
      <c r="A30" t="n">
        <v>17</v>
      </c>
      <c r="B30" s="3" t="inlineStr">
        <is>
          <t>Other cash outflows from operating activities</t>
        </is>
      </c>
      <c r="C30" s="264" t="n">
        <v>-12852</v>
      </c>
      <c r="D30" s="264">
        <f>SUMIF(CF.data!$B$4:$B$43,CF!$A30,CF.data!Q$4:Q$43)</f>
        <v/>
      </c>
      <c r="E30" s="264">
        <f>SUMIF(CF.data!$B$4:$B$43,CF!$A30,CF.data!R$4:R$43)</f>
        <v/>
      </c>
      <c r="F30" s="264">
        <f>SUMIF(CF.data!$B$4:$B$43,CF!$A30,CF.data!S$4:S$43)</f>
        <v/>
      </c>
      <c r="G30" s="264">
        <f>SUMIF(CF.data!$B$4:$B$43,CF!$A30,CF.data!T$4:T$43)</f>
        <v/>
      </c>
      <c r="H30" s="264">
        <f>SUMIF(CF.data!$B$4:$B$43,CF!$A30,CF.data!U$4:U$43)</f>
        <v/>
      </c>
      <c r="I30" s="264">
        <f>SUMIF(CF.data!$B$4:$B$43,CF!$A30,CF.data!V$4:V$43)</f>
        <v/>
      </c>
      <c r="J30" s="264">
        <f>SUMIF(CF.data!$B$4:$B$43,CF!$A30,CF.data!W$4:W$43)</f>
        <v/>
      </c>
      <c r="K30" s="264" t="n"/>
      <c r="L30" s="264" t="n"/>
      <c r="M30" s="264" t="n"/>
      <c r="N30" s="264" t="n"/>
      <c r="O30" s="36">
        <f>O84/$O$2</f>
        <v/>
      </c>
      <c r="P30" s="36">
        <f>P84/$O$2</f>
        <v/>
      </c>
      <c r="Q30" s="36">
        <f>Q84/$O$2</f>
        <v/>
      </c>
    </row>
    <row r="31">
      <c r="B31" s="3" t="n"/>
      <c r="C31" s="264">
        <f>SUMIF(CF.data!$B$4:$B$43,CF!$A31,CF.data!P$4:P$43)</f>
        <v/>
      </c>
      <c r="D31" s="264">
        <f>SUMIF(CF.data!$B$4:$B$43,CF!$A31,CF.data!Q$4:Q$43)</f>
        <v/>
      </c>
      <c r="E31" s="264">
        <f>SUMIF(CF.data!$B$4:$B$43,CF!$A31,CF.data!R$4:R$43)</f>
        <v/>
      </c>
      <c r="F31" s="264">
        <f>SUMIF(CF.data!$B$4:$B$43,CF!$A31,CF.data!S$4:S$43)</f>
        <v/>
      </c>
      <c r="G31" s="264">
        <f>SUMIF(CF.data!$B$4:$B$43,CF!$A31,CF.data!T$4:T$43)</f>
        <v/>
      </c>
      <c r="H31" s="264">
        <f>SUMIF(CF.data!$B$4:$B$43,CF!$A31,CF.data!U$4:U$43)</f>
        <v/>
      </c>
      <c r="I31" s="264">
        <f>SUMIF(CF.data!$B$4:$B$43,CF!$A31,CF.data!V$4:V$43)</f>
        <v/>
      </c>
      <c r="J31" s="264">
        <f>SUMIF(CF.data!$B$4:$B$43,CF!$A31,CF.data!W$4:W$43)</f>
        <v/>
      </c>
      <c r="K31" s="264" t="n"/>
      <c r="L31" s="264" t="n"/>
      <c r="M31" s="264" t="n"/>
      <c r="N31" s="264" t="n"/>
      <c r="O31" s="36">
        <f>O85/$O$2</f>
        <v/>
      </c>
      <c r="P31" s="36">
        <f>P85/$O$2</f>
        <v/>
      </c>
      <c r="Q31" s="36">
        <f>Q85/$O$2</f>
        <v/>
      </c>
    </row>
    <row r="32" customFormat="1" s="62">
      <c r="A32" s="62" t="n">
        <v>20</v>
      </c>
      <c r="B32" s="60" t="inlineStr">
        <is>
          <t>Net cash flows from (used in) operating activities</t>
        </is>
      </c>
      <c r="C32" s="309">
        <f>SUM(C21:C30)</f>
        <v/>
      </c>
      <c r="D32" s="309">
        <f>SUMIF(CF.data!$B$4:$B$43,CF!$A32,CF.data!Q$4:Q$43)</f>
        <v/>
      </c>
      <c r="E32" s="309">
        <f>SUMIF(CF.data!$B$4:$B$43,CF!$A32,CF.data!R$4:R$43)</f>
        <v/>
      </c>
      <c r="F32" s="309">
        <f>SUMIF(CF.data!$B$4:$B$43,CF!$A32,CF.data!S$4:S$43)</f>
        <v/>
      </c>
      <c r="G32" s="309">
        <f>SUMIF(CF.data!$B$4:$B$43,CF!$A32,CF.data!T$4:T$43)</f>
        <v/>
      </c>
      <c r="H32" s="309">
        <f>SUMIF(CF.data!$B$4:$B$43,CF!$A32,CF.data!U$4:U$43)</f>
        <v/>
      </c>
      <c r="I32" s="309">
        <f>SUMIF(CF.data!$B$4:$B$43,CF!$A32,CF.data!V$4:V$43)</f>
        <v/>
      </c>
      <c r="J32" s="309">
        <f>SUMIF(CF.data!$B$4:$B$43,CF!$A32,CF.data!W$4:W$43)</f>
        <v/>
      </c>
      <c r="K32" s="309" t="n"/>
      <c r="L32" s="309" t="n"/>
      <c r="M32" s="309" t="n"/>
      <c r="N32" s="309" t="n"/>
      <c r="O32" s="61">
        <f>O86/$O$2</f>
        <v/>
      </c>
      <c r="P32" s="61">
        <f>P86/$O$2</f>
        <v/>
      </c>
      <c r="Q32" s="61">
        <f>Q86/$O$2</f>
        <v/>
      </c>
    </row>
    <row r="33">
      <c r="B33" s="3" t="n"/>
      <c r="C33" s="264">
        <f>SUMIF(CF.data!$B$4:$B$43,CF!$A33,CF.data!P$4:P$43)</f>
        <v/>
      </c>
      <c r="D33" s="264">
        <f>SUMIF(CF.data!$B$4:$B$43,CF!$A33,CF.data!Q$4:Q$43)</f>
        <v/>
      </c>
      <c r="E33" s="264">
        <f>SUMIF(CF.data!$B$4:$B$43,CF!$A33,CF.data!R$4:R$43)</f>
        <v/>
      </c>
      <c r="F33" s="264">
        <f>SUMIF(CF.data!$B$4:$B$43,CF!$A33,CF.data!S$4:S$43)</f>
        <v/>
      </c>
      <c r="G33" s="264">
        <f>SUMIF(CF.data!$B$4:$B$43,CF!$A33,CF.data!T$4:T$43)</f>
        <v/>
      </c>
      <c r="H33" s="264">
        <f>SUMIF(CF.data!$B$4:$B$43,CF!$A33,CF.data!U$4:U$43)</f>
        <v/>
      </c>
      <c r="I33" s="264">
        <f>SUMIF(CF.data!$B$4:$B$43,CF!$A33,CF.data!V$4:V$43)</f>
        <v/>
      </c>
      <c r="J33" s="264">
        <f>SUMIF(CF.data!$B$4:$B$43,CF!$A33,CF.data!W$4:W$43)</f>
        <v/>
      </c>
      <c r="K33" s="264" t="n"/>
      <c r="L33" s="264" t="n"/>
      <c r="M33" s="264" t="n"/>
      <c r="N33" s="264" t="n"/>
      <c r="O33" s="36">
        <f>O87/$O$2</f>
        <v/>
      </c>
      <c r="P33" s="36">
        <f>P87/$O$2</f>
        <v/>
      </c>
      <c r="Q33" s="36">
        <f>Q87/$O$2</f>
        <v/>
      </c>
    </row>
    <row r="34" customFormat="1" s="62">
      <c r="B34" s="60" t="inlineStr">
        <is>
          <t>II.  CASH FLOWS FROM INVESTING  ACTIVITIES</t>
        </is>
      </c>
      <c r="C34" s="309">
        <f>SUMIF(CF.data!$B$4:$B$43,CF!$A34,CF.data!P$4:P$43)</f>
        <v/>
      </c>
      <c r="D34" s="309">
        <f>SUMIF(CF.data!$B$4:$B$43,CF!$A34,CF.data!Q$4:Q$43)</f>
        <v/>
      </c>
      <c r="E34" s="309">
        <f>SUMIF(CF.data!$B$4:$B$43,CF!$A34,CF.data!R$4:R$43)</f>
        <v/>
      </c>
      <c r="F34" s="309">
        <f>SUMIF(CF.data!$B$4:$B$43,CF!$A34,CF.data!S$4:S$43)</f>
        <v/>
      </c>
      <c r="G34" s="309">
        <f>SUMIF(CF.data!$B$4:$B$43,CF!$A34,CF.data!T$4:T$43)</f>
        <v/>
      </c>
      <c r="H34" s="309">
        <f>SUMIF(CF.data!$B$4:$B$43,CF!$A34,CF.data!U$4:U$43)</f>
        <v/>
      </c>
      <c r="I34" s="309">
        <f>SUMIF(CF.data!$B$4:$B$43,CF!$A34,CF.data!V$4:V$43)</f>
        <v/>
      </c>
      <c r="J34" s="309">
        <f>SUMIF(CF.data!$B$4:$B$43,CF!$A34,CF.data!W$4:W$43)</f>
        <v/>
      </c>
      <c r="K34" s="309" t="n"/>
      <c r="L34" s="309" t="n"/>
      <c r="M34" s="309" t="n"/>
      <c r="N34" s="309" t="n"/>
      <c r="O34" s="61">
        <f>O88/$O$2</f>
        <v/>
      </c>
      <c r="P34" s="61">
        <f>P88/$O$2</f>
        <v/>
      </c>
      <c r="Q34" s="61">
        <f>Q88/$O$2</f>
        <v/>
      </c>
    </row>
    <row r="35" ht="30" customHeight="1" s="162">
      <c r="A35" s="42" t="n">
        <v>21</v>
      </c>
      <c r="B35" s="3" t="inlineStr">
        <is>
          <t>Purchase and construction of fixed assets and other long-term assets</t>
        </is>
      </c>
      <c r="C35" s="264">
        <f>SUMIF(CF.data!$B$4:$B$43,CF!$A35,CF.data!P$4:P$43)</f>
        <v/>
      </c>
      <c r="D35" s="264">
        <f>SUMIF(CF.data!$B$4:$B$43,CF!$A35,CF.data!Q$4:Q$43)</f>
        <v/>
      </c>
      <c r="E35" s="264">
        <f>SUMIF(CF.data!$B$4:$B$43,CF!$A35,CF.data!R$4:R$43)</f>
        <v/>
      </c>
      <c r="F35" s="264">
        <f>SUMIF(CF.data!$B$4:$B$43,CF!$A35,CF.data!S$4:S$43)</f>
        <v/>
      </c>
      <c r="G35" s="264">
        <f>SUMIF(CF.data!$B$4:$B$43,CF!$A35,CF.data!T$4:T$43)</f>
        <v/>
      </c>
      <c r="H35" s="264">
        <f>SUMIF(CF.data!$B$4:$B$43,CF!$A35,CF.data!U$4:U$43)</f>
        <v/>
      </c>
      <c r="I35" s="264">
        <f>SUMIF(CF.data!$B$4:$B$43,CF!$A35,CF.data!V$4:V$43)</f>
        <v/>
      </c>
      <c r="J35" s="264">
        <f>SUMIF(CF.data!$B$4:$B$43,CF!$A35,CF.data!W$4:W$43)</f>
        <v/>
      </c>
      <c r="K35" s="264" t="n"/>
      <c r="L35" s="264" t="n"/>
      <c r="M35" s="264" t="n"/>
      <c r="N35" s="264" t="n"/>
      <c r="O35" s="36">
        <f>O89/$O$2</f>
        <v/>
      </c>
      <c r="P35" s="36">
        <f>P89/$O$2</f>
        <v/>
      </c>
      <c r="Q35" s="36">
        <f>Q89/$O$2</f>
        <v/>
      </c>
    </row>
    <row r="36" ht="30" customHeight="1" s="162">
      <c r="A36" s="42" t="n">
        <v>22</v>
      </c>
      <c r="B36" s="3" t="inlineStr">
        <is>
          <t>Proceeds from disposals of fixed assets and other long-term assets</t>
        </is>
      </c>
      <c r="C36" s="264">
        <f>SUMIF(CF.data!$B$4:$B$43,CF!$A36,CF.data!P$4:P$43)</f>
        <v/>
      </c>
      <c r="D36" s="264">
        <f>SUMIF(CF.data!$B$4:$B$43,CF!$A36,CF.data!Q$4:Q$43)</f>
        <v/>
      </c>
      <c r="E36" s="264">
        <f>SUMIF(CF.data!$B$4:$B$43,CF!$A36,CF.data!R$4:R$43)</f>
        <v/>
      </c>
      <c r="F36" s="264">
        <f>SUMIF(CF.data!$B$4:$B$43,CF!$A36,CF.data!S$4:S$43)</f>
        <v/>
      </c>
      <c r="G36" s="264">
        <f>SUMIF(CF.data!$B$4:$B$43,CF!$A36,CF.data!T$4:T$43)</f>
        <v/>
      </c>
      <c r="H36" s="264">
        <f>SUMIF(CF.data!$B$4:$B$43,CF!$A36,CF.data!U$4:U$43)</f>
        <v/>
      </c>
      <c r="I36" s="264">
        <f>SUMIF(CF.data!$B$4:$B$43,CF!$A36,CF.data!V$4:V$43)</f>
        <v/>
      </c>
      <c r="J36" s="264">
        <f>SUMIF(CF.data!$B$4:$B$43,CF!$A36,CF.data!W$4:W$43)</f>
        <v/>
      </c>
      <c r="K36" s="264" t="n"/>
      <c r="L36" s="264" t="n"/>
      <c r="M36" s="264" t="n"/>
      <c r="N36" s="264" t="n"/>
      <c r="O36" s="36">
        <f>O90/$O$2</f>
        <v/>
      </c>
      <c r="P36" s="36">
        <f>P90/$O$2</f>
        <v/>
      </c>
      <c r="Q36" s="36">
        <f>Q90/$O$2</f>
        <v/>
      </c>
    </row>
    <row r="37" ht="30" customHeight="1" s="162">
      <c r="A37" s="42" t="n">
        <v>23</v>
      </c>
      <c r="B37" s="3" t="inlineStr">
        <is>
          <t>Loans to other entities and payments for purchase of debt instruments of other entities</t>
        </is>
      </c>
      <c r="C37" s="264">
        <f>SUMIF(CF.data!$B$4:$B$43,CF!$A37,CF.data!P$4:P$43)</f>
        <v/>
      </c>
      <c r="D37" s="264">
        <f>SUMIF(CF.data!$B$4:$B$43,CF!$A37,CF.data!Q$4:Q$43)</f>
        <v/>
      </c>
      <c r="E37" s="264">
        <f>SUMIF(CF.data!$B$4:$B$43,CF!$A37,CF.data!R$4:R$43)</f>
        <v/>
      </c>
      <c r="F37" s="264">
        <f>SUMIF(CF.data!$B$4:$B$43,CF!$A37,CF.data!S$4:S$43)</f>
        <v/>
      </c>
      <c r="G37" s="264">
        <f>SUMIF(CF.data!$B$4:$B$43,CF!$A37,CF.data!T$4:T$43)</f>
        <v/>
      </c>
      <c r="H37" s="264">
        <f>SUMIF(CF.data!$B$4:$B$43,CF!$A37,CF.data!U$4:U$43)</f>
        <v/>
      </c>
      <c r="I37" s="264">
        <f>SUMIF(CF.data!$B$4:$B$43,CF!$A37,CF.data!V$4:V$43)</f>
        <v/>
      </c>
      <c r="J37" s="264">
        <f>SUMIF(CF.data!$B$4:$B$43,CF!$A37,CF.data!W$4:W$43)</f>
        <v/>
      </c>
      <c r="K37" s="264" t="n"/>
      <c r="L37" s="264" t="n"/>
      <c r="M37" s="264" t="n"/>
      <c r="N37" s="264" t="n"/>
      <c r="O37" s="36">
        <f>O91/$O$2</f>
        <v/>
      </c>
      <c r="P37" s="36">
        <f>P91/$O$2</f>
        <v/>
      </c>
      <c r="Q37" s="36">
        <f>Q91/$O$2</f>
        <v/>
      </c>
    </row>
    <row r="38" ht="30" customHeight="1" s="162">
      <c r="A38" s="42" t="n">
        <v>24</v>
      </c>
      <c r="B38" s="3" t="inlineStr">
        <is>
          <t>Collections from borrowers and proceeds from sale of debt instruments of other entities</t>
        </is>
      </c>
      <c r="C38" s="264">
        <f>SUMIF(CF.data!$B$4:$B$43,CF!$A38,CF.data!P$4:P$43)</f>
        <v/>
      </c>
      <c r="D38" s="264">
        <f>SUMIF(CF.data!$B$4:$B$43,CF!$A38,CF.data!Q$4:Q$43)</f>
        <v/>
      </c>
      <c r="E38" s="264">
        <f>SUMIF(CF.data!$B$4:$B$43,CF!$A38,CF.data!R$4:R$43)</f>
        <v/>
      </c>
      <c r="F38" s="264">
        <f>SUMIF(CF.data!$B$4:$B$43,CF!$A38,CF.data!S$4:S$43)</f>
        <v/>
      </c>
      <c r="G38" s="264">
        <f>SUMIF(CF.data!$B$4:$B$43,CF!$A38,CF.data!T$4:T$43)</f>
        <v/>
      </c>
      <c r="H38" s="264">
        <f>SUMIF(CF.data!$B$4:$B$43,CF!$A38,CF.data!U$4:U$43)</f>
        <v/>
      </c>
      <c r="I38" s="264">
        <f>SUMIF(CF.data!$B$4:$B$43,CF!$A38,CF.data!V$4:V$43)</f>
        <v/>
      </c>
      <c r="J38" s="264">
        <f>SUMIF(CF.data!$B$4:$B$43,CF!$A38,CF.data!W$4:W$43)</f>
        <v/>
      </c>
      <c r="K38" s="264" t="n"/>
      <c r="L38" s="264" t="n"/>
      <c r="M38" s="264" t="n"/>
      <c r="N38" s="264" t="n"/>
      <c r="O38" s="36">
        <f>O92/$O$2</f>
        <v/>
      </c>
      <c r="P38" s="36">
        <f>P92/$O$2</f>
        <v/>
      </c>
      <c r="Q38" s="36">
        <f>Q92/$O$2</f>
        <v/>
      </c>
    </row>
    <row r="39">
      <c r="A39" s="42" t="n">
        <v>25</v>
      </c>
      <c r="B39" s="3" t="inlineStr">
        <is>
          <t>Payments for investments in other entities</t>
        </is>
      </c>
      <c r="C39" s="264" t="n">
        <v>-44792</v>
      </c>
      <c r="D39" s="264">
        <f>SUMIF(CF.data!$B$4:$B$43,CF!$A39,CF.data!Q$4:Q$43)</f>
        <v/>
      </c>
      <c r="E39" s="264">
        <f>SUMIF(CF.data!$B$4:$B$43,CF!$A39,CF.data!R$4:R$43)</f>
        <v/>
      </c>
      <c r="F39" s="264">
        <f>SUMIF(CF.data!$B$4:$B$43,CF!$A39,CF.data!S$4:S$43)</f>
        <v/>
      </c>
      <c r="G39" s="264">
        <f>SUMIF(CF.data!$B$4:$B$43,CF!$A39,CF.data!T$4:T$43)</f>
        <v/>
      </c>
      <c r="H39" s="264">
        <f>SUMIF(CF.data!$B$4:$B$43,CF!$A39,CF.data!U$4:U$43)</f>
        <v/>
      </c>
      <c r="I39" s="264">
        <f>SUMIF(CF.data!$B$4:$B$43,CF!$A39,CF.data!V$4:V$43)</f>
        <v/>
      </c>
      <c r="J39" s="264">
        <f>SUMIF(CF.data!$B$4:$B$43,CF!$A39,CF.data!W$4:W$43)</f>
        <v/>
      </c>
      <c r="K39" s="264" t="n"/>
      <c r="L39" s="264" t="n"/>
      <c r="M39" s="264" t="n"/>
      <c r="N39" s="264" t="n"/>
      <c r="O39" s="36">
        <f>O93/$O$2</f>
        <v/>
      </c>
      <c r="P39" s="36">
        <f>P93/$O$2</f>
        <v/>
      </c>
      <c r="Q39" s="36">
        <f>Q93/$O$2</f>
        <v/>
      </c>
    </row>
    <row r="40" ht="30" customHeight="1" s="162">
      <c r="A40" s="42" t="n">
        <v>26</v>
      </c>
      <c r="B40" s="3" t="inlineStr">
        <is>
          <t>Proceeds from sale of investments in other entities</t>
        </is>
      </c>
      <c r="C40" s="264">
        <f>SUMIF(CF.data!$B$4:$B$43,CF!$A40,CF.data!P$4:P$43)</f>
        <v/>
      </c>
      <c r="D40" s="264">
        <f>SUMIF(CF.data!$B$4:$B$43,CF!$A40,CF.data!Q$4:Q$43)</f>
        <v/>
      </c>
      <c r="E40" s="264">
        <f>SUMIF(CF.data!$B$4:$B$43,CF!$A40,CF.data!R$4:R$43)</f>
        <v/>
      </c>
      <c r="F40" s="264">
        <f>SUMIF(CF.data!$B$4:$B$43,CF!$A40,CF.data!S$4:S$43)</f>
        <v/>
      </c>
      <c r="G40" s="264">
        <f>SUMIF(CF.data!$B$4:$B$43,CF!$A40,CF.data!T$4:T$43)</f>
        <v/>
      </c>
      <c r="H40" s="264">
        <f>SUMIF(CF.data!$B$4:$B$43,CF!$A40,CF.data!U$4:U$43)</f>
        <v/>
      </c>
      <c r="I40" s="264">
        <f>SUMIF(CF.data!$B$4:$B$43,CF!$A40,CF.data!V$4:V$43)</f>
        <v/>
      </c>
      <c r="J40" s="264">
        <f>SUMIF(CF.data!$B$4:$B$43,CF!$A40,CF.data!W$4:W$43)</f>
        <v/>
      </c>
      <c r="K40" s="264" t="n"/>
      <c r="L40" s="264" t="n"/>
      <c r="M40" s="264" t="n"/>
      <c r="N40" s="264" t="n"/>
      <c r="O40" s="36">
        <f>O94/$O$2</f>
        <v/>
      </c>
      <c r="P40" s="36">
        <f>P94/$O$2</f>
        <v/>
      </c>
      <c r="Q40" s="36">
        <f>Q94/$O$2</f>
        <v/>
      </c>
    </row>
    <row r="41">
      <c r="A41" s="42" t="n">
        <v>27</v>
      </c>
      <c r="B41" s="3" t="inlineStr">
        <is>
          <t>Interest and dividends received</t>
        </is>
      </c>
      <c r="C41" s="264">
        <f>SUMIF(CF.data!$B$4:$B$43,CF!$A41,CF.data!P$4:P$43)</f>
        <v/>
      </c>
      <c r="D41" s="264">
        <f>SUMIF(CF.data!$B$4:$B$43,CF!$A41,CF.data!Q$4:Q$43)</f>
        <v/>
      </c>
      <c r="E41" s="264">
        <f>SUMIF(CF.data!$B$4:$B$43,CF!$A41,CF.data!R$4:R$43)</f>
        <v/>
      </c>
      <c r="F41" s="264">
        <f>SUMIF(CF.data!$B$4:$B$43,CF!$A41,CF.data!S$4:S$43)</f>
        <v/>
      </c>
      <c r="G41" s="264">
        <f>SUMIF(CF.data!$B$4:$B$43,CF!$A41,CF.data!T$4:T$43)</f>
        <v/>
      </c>
      <c r="H41" s="264">
        <f>SUMIF(CF.data!$B$4:$B$43,CF!$A41,CF.data!U$4:U$43)</f>
        <v/>
      </c>
      <c r="I41" s="264">
        <f>SUMIF(CF.data!$B$4:$B$43,CF!$A41,CF.data!V$4:V$43)</f>
        <v/>
      </c>
      <c r="J41" s="264">
        <f>SUMIF(CF.data!$B$4:$B$43,CF!$A41,CF.data!W$4:W$43)</f>
        <v/>
      </c>
      <c r="K41" s="264" t="n"/>
      <c r="L41" s="264" t="n"/>
      <c r="M41" s="264" t="n"/>
      <c r="N41" s="264" t="n"/>
      <c r="O41" s="36">
        <f>O95/$O$2</f>
        <v/>
      </c>
      <c r="P41" s="36">
        <f>P95/$O$2</f>
        <v/>
      </c>
      <c r="Q41" s="36">
        <f>Q95/$O$2</f>
        <v/>
      </c>
    </row>
    <row r="42">
      <c r="A42" s="44" t="n"/>
      <c r="B42" s="3" t="n"/>
      <c r="C42" s="264">
        <f>SUMIF(CF.data!$B$4:$B$43,CF!$A42,CF.data!P$4:P$43)</f>
        <v/>
      </c>
      <c r="D42" s="264">
        <f>SUMIF(CF.data!$B$4:$B$43,CF!$A42,CF.data!Q$4:Q$43)</f>
        <v/>
      </c>
      <c r="E42" s="264">
        <f>SUMIF(CF.data!$B$4:$B$43,CF!$A42,CF.data!R$4:R$43)</f>
        <v/>
      </c>
      <c r="F42" s="264">
        <f>SUMIF(CF.data!$B$4:$B$43,CF!$A42,CF.data!S$4:S$43)</f>
        <v/>
      </c>
      <c r="G42" s="264">
        <f>SUMIF(CF.data!$B$4:$B$43,CF!$A42,CF.data!T$4:T$43)</f>
        <v/>
      </c>
      <c r="H42" s="264">
        <f>SUMIF(CF.data!$B$4:$B$43,CF!$A42,CF.data!U$4:U$43)</f>
        <v/>
      </c>
      <c r="I42" s="264">
        <f>SUMIF(CF.data!$B$4:$B$43,CF!$A42,CF.data!V$4:V$43)</f>
        <v/>
      </c>
      <c r="J42" s="264">
        <f>SUMIF(CF.data!$B$4:$B$43,CF!$A42,CF.data!W$4:W$43)</f>
        <v/>
      </c>
      <c r="K42" s="264" t="n"/>
      <c r="L42" s="264" t="n"/>
      <c r="M42" s="264" t="n"/>
      <c r="N42" s="264" t="n"/>
      <c r="O42" s="36">
        <f>O96/$O$2</f>
        <v/>
      </c>
      <c r="P42" s="36">
        <f>P96/$O$2</f>
        <v/>
      </c>
      <c r="Q42" s="36">
        <f>Q96/$O$2</f>
        <v/>
      </c>
    </row>
    <row r="43" customFormat="1" s="16">
      <c r="A43" s="63" t="n">
        <v>30</v>
      </c>
      <c r="B43" s="4" t="inlineStr">
        <is>
          <t>Net cash flows from (used in) investing activities</t>
        </is>
      </c>
      <c r="C43" s="307">
        <f>SUM(C35:C41)</f>
        <v/>
      </c>
      <c r="D43" s="307">
        <f>SUMIF(CF.data!$B$4:$B$43,CF!$A43,CF.data!Q$4:Q$43)</f>
        <v/>
      </c>
      <c r="E43" s="307">
        <f>SUMIF(CF.data!$B$4:$B$43,CF!$A43,CF.data!R$4:R$43)</f>
        <v/>
      </c>
      <c r="F43" s="307">
        <f>SUMIF(CF.data!$B$4:$B$43,CF!$A43,CF.data!S$4:S$43)</f>
        <v/>
      </c>
      <c r="G43" s="307">
        <f>SUMIF(CF.data!$B$4:$B$43,CF!$A43,CF.data!T$4:T$43)</f>
        <v/>
      </c>
      <c r="H43" s="307">
        <f>SUMIF(CF.data!$B$4:$B$43,CF!$A43,CF.data!U$4:U$43)</f>
        <v/>
      </c>
      <c r="I43" s="307">
        <f>SUMIF(CF.data!$B$4:$B$43,CF!$A43,CF.data!V$4:V$43)</f>
        <v/>
      </c>
      <c r="J43" s="307">
        <f>SUMIF(CF.data!$B$4:$B$43,CF!$A43,CF.data!W$4:W$43)</f>
        <v/>
      </c>
      <c r="K43" s="307" t="n"/>
      <c r="L43" s="307" t="n"/>
      <c r="M43" s="307" t="n"/>
      <c r="N43" s="307" t="n"/>
      <c r="O43" s="64">
        <f>O97/$O$2</f>
        <v/>
      </c>
      <c r="P43" s="64">
        <f>P97/$O$2</f>
        <v/>
      </c>
      <c r="Q43" s="64">
        <f>Q97/$O$2</f>
        <v/>
      </c>
    </row>
    <row r="44">
      <c r="B44" s="3" t="n"/>
      <c r="C44" s="264">
        <f>SUMIF(CF.data!$B$4:$B$43,CF!$A44,CF.data!P$4:P$43)</f>
        <v/>
      </c>
      <c r="D44" s="264">
        <f>SUMIF(CF.data!$B$4:$B$43,CF!$A44,CF.data!Q$4:Q$43)</f>
        <v/>
      </c>
      <c r="E44" s="264">
        <f>SUMIF(CF.data!$B$4:$B$43,CF!$A44,CF.data!R$4:R$43)</f>
        <v/>
      </c>
      <c r="F44" s="264">
        <f>SUMIF(CF.data!$B$4:$B$43,CF!$A44,CF.data!S$4:S$43)</f>
        <v/>
      </c>
      <c r="G44" s="264">
        <f>SUMIF(CF.data!$B$4:$B$43,CF!$A44,CF.data!T$4:T$43)</f>
        <v/>
      </c>
      <c r="H44" s="264">
        <f>SUMIF(CF.data!$B$4:$B$43,CF!$A44,CF.data!U$4:U$43)</f>
        <v/>
      </c>
      <c r="I44" s="264">
        <f>SUMIF(CF.data!$B$4:$B$43,CF!$A44,CF.data!V$4:V$43)</f>
        <v/>
      </c>
      <c r="J44" s="264">
        <f>SUMIF(CF.data!$B$4:$B$43,CF!$A44,CF.data!W$4:W$43)</f>
        <v/>
      </c>
      <c r="K44" s="264" t="n"/>
      <c r="L44" s="264" t="n"/>
      <c r="M44" s="264" t="n"/>
      <c r="N44" s="264" t="n"/>
      <c r="O44" s="36">
        <f>O98/$O$2</f>
        <v/>
      </c>
      <c r="P44" s="36">
        <f>P98/$O$2</f>
        <v/>
      </c>
      <c r="Q44" s="36">
        <f>Q98/$O$2</f>
        <v/>
      </c>
    </row>
    <row r="45">
      <c r="B45" s="4" t="inlineStr">
        <is>
          <t xml:space="preserve">III. CASH FLOWS FROM FINANCING  ACTIVITIES </t>
        </is>
      </c>
      <c r="C45" s="264">
        <f>SUMIF(CF.data!$B$4:$B$43,CF!$A45,CF.data!P$4:P$43)</f>
        <v/>
      </c>
      <c r="D45" s="264">
        <f>SUMIF(CF.data!$B$4:$B$43,CF!$A45,CF.data!Q$4:Q$43)</f>
        <v/>
      </c>
      <c r="E45" s="264">
        <f>SUMIF(CF.data!$B$4:$B$43,CF!$A45,CF.data!R$4:R$43)</f>
        <v/>
      </c>
      <c r="F45" s="264">
        <f>SUMIF(CF.data!$B$4:$B$43,CF!$A45,CF.data!S$4:S$43)</f>
        <v/>
      </c>
      <c r="G45" s="264">
        <f>SUMIF(CF.data!$B$4:$B$43,CF!$A45,CF.data!T$4:T$43)</f>
        <v/>
      </c>
      <c r="H45" s="264">
        <f>SUMIF(CF.data!$B$4:$B$43,CF!$A45,CF.data!U$4:U$43)</f>
        <v/>
      </c>
      <c r="I45" s="264">
        <f>SUMIF(CF.data!$B$4:$B$43,CF!$A45,CF.data!V$4:V$43)</f>
        <v/>
      </c>
      <c r="J45" s="264">
        <f>SUMIF(CF.data!$B$4:$B$43,CF!$A45,CF.data!W$4:W$43)</f>
        <v/>
      </c>
      <c r="K45" s="264" t="n"/>
      <c r="L45" s="264" t="n"/>
      <c r="M45" s="264" t="n"/>
      <c r="N45" s="264" t="n"/>
      <c r="O45" s="36">
        <f>O99/$O$2</f>
        <v/>
      </c>
      <c r="P45" s="36">
        <f>P99/$O$2</f>
        <v/>
      </c>
      <c r="Q45" s="36">
        <f>Q99/$O$2</f>
        <v/>
      </c>
    </row>
    <row r="46">
      <c r="A46" s="42" t="n">
        <v>31</v>
      </c>
      <c r="B46" s="3" t="inlineStr">
        <is>
          <t>Capital contribution and issuance of shares</t>
        </is>
      </c>
      <c r="C46" s="264">
        <f>SUMIF(CF.data!$B$4:$B$43,CF!$A46,CF.data!P$4:P$43)</f>
        <v/>
      </c>
      <c r="D46" s="264">
        <f>SUMIF(CF.data!$B$4:$B$43,CF!$A46,CF.data!Q$4:Q$43)</f>
        <v/>
      </c>
      <c r="E46" s="264">
        <f>SUMIF(CF.data!$B$4:$B$43,CF!$A46,CF.data!R$4:R$43)</f>
        <v/>
      </c>
      <c r="F46" s="264">
        <f>SUMIF(CF.data!$B$4:$B$43,CF!$A46,CF.data!S$4:S$43)</f>
        <v/>
      </c>
      <c r="G46" s="264">
        <f>SUMIF(CF.data!$B$4:$B$43,CF!$A46,CF.data!T$4:T$43)</f>
        <v/>
      </c>
      <c r="H46" s="264">
        <f>SUMIF(CF.data!$B$4:$B$43,CF!$A46,CF.data!U$4:U$43)</f>
        <v/>
      </c>
      <c r="I46" s="264">
        <f>SUMIF(CF.data!$B$4:$B$43,CF!$A46,CF.data!V$4:V$43)</f>
        <v/>
      </c>
      <c r="J46" s="264">
        <f>SUMIF(CF.data!$B$4:$B$43,CF!$A46,CF.data!W$4:W$43)</f>
        <v/>
      </c>
      <c r="K46" s="264" t="n"/>
      <c r="L46" s="264" t="n"/>
      <c r="M46" s="264" t="n"/>
      <c r="N46" s="264" t="n"/>
      <c r="O46" s="36">
        <f>O100/$O$2</f>
        <v/>
      </c>
      <c r="P46" s="36">
        <f>P100/$O$2</f>
        <v/>
      </c>
      <c r="Q46" s="36">
        <f>Q100/$O$2</f>
        <v/>
      </c>
    </row>
    <row r="47">
      <c r="A47" s="42" t="n">
        <v>32</v>
      </c>
      <c r="B47" s="3" t="inlineStr">
        <is>
          <t>Capital redemption</t>
        </is>
      </c>
      <c r="C47" s="264">
        <f>SUMIF(CF.data!$B$4:$B$43,CF!$A47,CF.data!P$4:P$43)</f>
        <v/>
      </c>
      <c r="D47" s="264">
        <f>SUMIF(CF.data!$B$4:$B$43,CF!$A47,CF.data!Q$4:Q$43)</f>
        <v/>
      </c>
      <c r="E47" s="264">
        <f>SUMIF(CF.data!$B$4:$B$43,CF!$A47,CF.data!R$4:R$43)</f>
        <v/>
      </c>
      <c r="F47" s="264">
        <f>SUMIF(CF.data!$B$4:$B$43,CF!$A47,CF.data!S$4:S$43)</f>
        <v/>
      </c>
      <c r="G47" s="264">
        <f>SUMIF(CF.data!$B$4:$B$43,CF!$A47,CF.data!T$4:T$43)</f>
        <v/>
      </c>
      <c r="H47" s="264">
        <f>SUMIF(CF.data!$B$4:$B$43,CF!$A47,CF.data!U$4:U$43)</f>
        <v/>
      </c>
      <c r="I47" s="264">
        <f>SUMIF(CF.data!$B$4:$B$43,CF!$A47,CF.data!V$4:V$43)</f>
        <v/>
      </c>
      <c r="J47" s="264">
        <f>SUMIF(CF.data!$B$4:$B$43,CF!$A47,CF.data!W$4:W$43)</f>
        <v/>
      </c>
      <c r="K47" s="264" t="n"/>
      <c r="L47" s="264" t="n"/>
      <c r="M47" s="264" t="n"/>
      <c r="N47" s="264" t="n"/>
      <c r="O47" s="36">
        <f>O101/$O$2</f>
        <v/>
      </c>
      <c r="P47" s="36">
        <f>P101/$O$2</f>
        <v/>
      </c>
      <c r="Q47" s="36">
        <f>Q101/$O$2</f>
        <v/>
      </c>
    </row>
    <row r="48">
      <c r="A48" s="42" t="n">
        <v>33</v>
      </c>
      <c r="B48" s="3" t="inlineStr">
        <is>
          <t>Borrowings received</t>
        </is>
      </c>
      <c r="C48" s="264">
        <f>SUMIF(CF.data!$B$4:$B$43,CF!$A48,CF.data!P$4:P$43)</f>
        <v/>
      </c>
      <c r="D48" s="264">
        <f>SUMIF(CF.data!$B$4:$B$43,CF!$A48,CF.data!Q$4:Q$43)</f>
        <v/>
      </c>
      <c r="E48" s="264">
        <f>SUMIF(CF.data!$B$4:$B$43,CF!$A48,CF.data!R$4:R$43)</f>
        <v/>
      </c>
      <c r="F48" s="264">
        <f>SUMIF(CF.data!$B$4:$B$43,CF!$A48,CF.data!S$4:S$43)</f>
        <v/>
      </c>
      <c r="G48" s="264">
        <f>SUMIF(CF.data!$B$4:$B$43,CF!$A48,CF.data!T$4:T$43)</f>
        <v/>
      </c>
      <c r="H48" s="264">
        <f>SUMIF(CF.data!$B$4:$B$43,CF!$A48,CF.data!U$4:U$43)</f>
        <v/>
      </c>
      <c r="I48" s="264">
        <f>SUMIF(CF.data!$B$4:$B$43,CF!$A48,CF.data!V$4:V$43)</f>
        <v/>
      </c>
      <c r="J48" s="264">
        <f>SUMIF(CF.data!$B$4:$B$43,CF!$A48,CF.data!W$4:W$43)</f>
        <v/>
      </c>
      <c r="K48" s="264" t="n"/>
      <c r="L48" s="264" t="n"/>
      <c r="M48" s="264" t="n"/>
      <c r="N48" s="264" t="n"/>
      <c r="O48" s="36">
        <f>O102/$O$2</f>
        <v/>
      </c>
      <c r="P48" s="36">
        <f>P102/$O$2</f>
        <v/>
      </c>
      <c r="Q48" s="36">
        <f>Q102/$O$2</f>
        <v/>
      </c>
    </row>
    <row r="49">
      <c r="A49" s="42" t="n">
        <v>34</v>
      </c>
      <c r="B49" s="3" t="inlineStr">
        <is>
          <t>Borrowings repaid</t>
        </is>
      </c>
      <c r="C49" s="264">
        <f>SUMIF(CF.data!$B$4:$B$43,CF!$A49,CF.data!P$4:P$43)</f>
        <v/>
      </c>
      <c r="D49" s="264">
        <f>SUMIF(CF.data!$B$4:$B$43,CF!$A49,CF.data!Q$4:Q$43)</f>
        <v/>
      </c>
      <c r="E49" s="264">
        <f>SUMIF(CF.data!$B$4:$B$43,CF!$A49,CF.data!R$4:R$43)</f>
        <v/>
      </c>
      <c r="F49" s="264">
        <f>SUMIF(CF.data!$B$4:$B$43,CF!$A49,CF.data!S$4:S$43)</f>
        <v/>
      </c>
      <c r="G49" s="264">
        <f>SUMIF(CF.data!$B$4:$B$43,CF!$A49,CF.data!T$4:T$43)</f>
        <v/>
      </c>
      <c r="H49" s="264">
        <f>SUMIF(CF.data!$B$4:$B$43,CF!$A49,CF.data!U$4:U$43)</f>
        <v/>
      </c>
      <c r="I49" s="264">
        <f>SUMIF(CF.data!$B$4:$B$43,CF!$A49,CF.data!V$4:V$43)</f>
        <v/>
      </c>
      <c r="J49" s="264">
        <f>SUMIF(CF.data!$B$4:$B$43,CF!$A49,CF.data!W$4:W$43)</f>
        <v/>
      </c>
      <c r="K49" s="264" t="n"/>
      <c r="L49" s="264" t="n"/>
      <c r="M49" s="264" t="n"/>
      <c r="N49" s="264" t="n"/>
      <c r="O49" s="36">
        <f>O103/$O$2</f>
        <v/>
      </c>
      <c r="P49" s="36">
        <f>P103/$O$2</f>
        <v/>
      </c>
      <c r="Q49" s="36">
        <f>Q103/$O$2</f>
        <v/>
      </c>
    </row>
    <row r="50">
      <c r="A50" s="42" t="n">
        <v>35</v>
      </c>
      <c r="B50" s="3" t="inlineStr">
        <is>
          <t>Finance lease principal paid</t>
        </is>
      </c>
      <c r="C50" s="264">
        <f>SUMIF(CF.data!$B$4:$B$43,CF!$A50,CF.data!P$4:P$43)</f>
        <v/>
      </c>
      <c r="D50" s="264">
        <f>SUMIF(CF.data!$B$4:$B$43,CF!$A50,CF.data!Q$4:Q$43)</f>
        <v/>
      </c>
      <c r="E50" s="264">
        <f>SUMIF(CF.data!$B$4:$B$43,CF!$A50,CF.data!R$4:R$43)</f>
        <v/>
      </c>
      <c r="F50" s="264">
        <f>SUMIF(CF.data!$B$4:$B$43,CF!$A50,CF.data!S$4:S$43)</f>
        <v/>
      </c>
      <c r="G50" s="264">
        <f>SUMIF(CF.data!$B$4:$B$43,CF!$A50,CF.data!T$4:T$43)</f>
        <v/>
      </c>
      <c r="H50" s="264">
        <f>SUMIF(CF.data!$B$4:$B$43,CF!$A50,CF.data!U$4:U$43)</f>
        <v/>
      </c>
      <c r="I50" s="264">
        <f>SUMIF(CF.data!$B$4:$B$43,CF!$A50,CF.data!V$4:V$43)</f>
        <v/>
      </c>
      <c r="J50" s="264">
        <f>SUMIF(CF.data!$B$4:$B$43,CF!$A50,CF.data!W$4:W$43)</f>
        <v/>
      </c>
      <c r="K50" s="264" t="n"/>
      <c r="L50" s="264" t="n"/>
      <c r="M50" s="264" t="n"/>
      <c r="N50" s="264" t="n"/>
    </row>
    <row r="51">
      <c r="A51" s="42" t="n">
        <v>36</v>
      </c>
      <c r="B51" s="3" t="inlineStr">
        <is>
          <t>Dividends paid</t>
        </is>
      </c>
      <c r="C51" s="264">
        <f>SUMIF(CF.data!$B$4:$B$43,CF!$A51,CF.data!P$4:P$43)</f>
        <v/>
      </c>
      <c r="D51" s="264">
        <f>SUMIF(CF.data!$B$4:$B$43,CF!$A51,CF.data!Q$4:Q$43)</f>
        <v/>
      </c>
      <c r="E51" s="264">
        <f>SUMIF(CF.data!$B$4:$B$43,CF!$A51,CF.data!R$4:R$43)</f>
        <v/>
      </c>
      <c r="F51" s="264">
        <f>SUMIF(CF.data!$B$4:$B$43,CF!$A51,CF.data!S$4:S$43)</f>
        <v/>
      </c>
      <c r="G51" s="264">
        <f>SUMIF(CF.data!$B$4:$B$43,CF!$A51,CF.data!T$4:T$43)</f>
        <v/>
      </c>
      <c r="H51" s="264">
        <f>SUMIF(CF.data!$B$4:$B$43,CF!$A51,CF.data!U$4:U$43)</f>
        <v/>
      </c>
      <c r="I51" s="264">
        <f>SUMIF(CF.data!$B$4:$B$43,CF!$A51,CF.data!V$4:V$43)</f>
        <v/>
      </c>
      <c r="J51" s="264">
        <f>SUMIF(CF.data!$B$4:$B$43,CF!$A51,CF.data!W$4:W$43)</f>
        <v/>
      </c>
      <c r="K51" s="264" t="n"/>
      <c r="L51" s="264" t="n"/>
      <c r="M51" s="264" t="n"/>
      <c r="N51" s="264" t="n"/>
    </row>
    <row r="52">
      <c r="A52" s="42" t="n"/>
      <c r="B52" s="3" t="n"/>
      <c r="C52" s="264">
        <f>SUMIF(CF.data!$B$4:$B$43,CF!$A52,CF.data!P$4:P$43)</f>
        <v/>
      </c>
      <c r="D52" s="264">
        <f>SUMIF(CF.data!$B$4:$B$43,CF!$A52,CF.data!Q$4:Q$43)</f>
        <v/>
      </c>
      <c r="E52" s="264">
        <f>SUMIF(CF.data!$B$4:$B$43,CF!$A52,CF.data!R$4:R$43)</f>
        <v/>
      </c>
      <c r="F52" s="264">
        <f>SUMIF(CF.data!$B$4:$B$43,CF!$A52,CF.data!S$4:S$43)</f>
        <v/>
      </c>
      <c r="G52" s="264">
        <f>SUMIF(CF.data!$B$4:$B$43,CF!$A52,CF.data!T$4:T$43)</f>
        <v/>
      </c>
      <c r="H52" s="264">
        <f>SUMIF(CF.data!$B$4:$B$43,CF!$A52,CF.data!U$4:U$43)</f>
        <v/>
      </c>
      <c r="I52" s="264">
        <f>SUMIF(CF.data!$B$4:$B$43,CF!$A52,CF.data!V$4:V$43)</f>
        <v/>
      </c>
      <c r="J52" s="264">
        <f>SUMIF(CF.data!$B$4:$B$43,CF!$A52,CF.data!W$4:W$43)</f>
        <v/>
      </c>
      <c r="K52" s="264" t="n"/>
      <c r="L52" s="264" t="n"/>
      <c r="M52" s="264" t="n"/>
      <c r="N52" s="264" t="n"/>
    </row>
    <row r="53">
      <c r="A53" s="42" t="n">
        <v>50</v>
      </c>
      <c r="B53" s="3" t="inlineStr">
        <is>
          <t>CF</t>
        </is>
      </c>
      <c r="C53" s="264">
        <f>SUMIF(CF.data!$B$4:$B$43,CF!$A53,CF.data!P$4:P$43)</f>
        <v/>
      </c>
      <c r="D53" s="264">
        <f>SUMIF(CF.data!$B$4:$B$43,CF!$A53,CF.data!Q$4:Q$43)</f>
        <v/>
      </c>
      <c r="E53" s="264">
        <f>SUMIF(CF.data!$B$4:$B$43,CF!$A53,CF.data!R$4:R$43)</f>
        <v/>
      </c>
      <c r="F53" s="264">
        <f>SUMIF(CF.data!$B$4:$B$43,CF!$A53,CF.data!S$4:S$43)</f>
        <v/>
      </c>
      <c r="G53" s="264">
        <f>SUMIF(CF.data!$B$4:$B$43,CF!$A53,CF.data!T$4:T$43)</f>
        <v/>
      </c>
      <c r="H53" s="264">
        <f>SUMIF(CF.data!$B$4:$B$43,CF!$A53,CF.data!U$4:U$43)</f>
        <v/>
      </c>
      <c r="I53" s="264">
        <f>SUMIF(CF.data!$B$4:$B$43,CF!$A53,CF.data!V$4:V$43)</f>
        <v/>
      </c>
      <c r="J53" s="264">
        <f>SUMIF(CF.data!$B$4:$B$43,CF!$A53,CF.data!W$4:W$43)</f>
        <v/>
      </c>
      <c r="K53" s="264" t="n"/>
      <c r="L53" s="264" t="n"/>
      <c r="M53" s="264" t="n"/>
      <c r="N53" s="264" t="n"/>
    </row>
    <row r="54">
      <c r="A54" s="45" t="n">
        <v>60</v>
      </c>
      <c r="B54" s="3" t="inlineStr">
        <is>
          <t>cash begin</t>
        </is>
      </c>
      <c r="C54" s="264">
        <f>SUMIF(CF.data!$B$4:$B$43,CF!$A54,CF.data!P$4:P$43)</f>
        <v/>
      </c>
      <c r="D54" s="264">
        <f>SUMIF(CF.data!$B$4:$B$43,CF!$A54,CF.data!Q$4:Q$43)</f>
        <v/>
      </c>
      <c r="E54" s="264">
        <f>SUMIF(CF.data!$B$4:$B$43,CF!$A54,CF.data!R$4:R$43)</f>
        <v/>
      </c>
      <c r="F54" s="264">
        <f>SUMIF(CF.data!$B$4:$B$43,CF!$A54,CF.data!S$4:S$43)</f>
        <v/>
      </c>
      <c r="G54" s="264">
        <f>SUMIF(CF.data!$B$4:$B$43,CF!$A54,CF.data!T$4:T$43)</f>
        <v/>
      </c>
      <c r="H54" s="264">
        <f>SUMIF(CF.data!$B$4:$B$43,CF!$A54,CF.data!U$4:U$43)</f>
        <v/>
      </c>
      <c r="I54" s="264">
        <f>SUMIF(CF.data!$B$4:$B$43,CF!$A54,CF.data!V$4:V$43)</f>
        <v/>
      </c>
      <c r="J54" s="264">
        <f>SUMIF(CF.data!$B$4:$B$43,CF!$A54,CF.data!W$4:W$43)</f>
        <v/>
      </c>
      <c r="K54" s="264" t="n"/>
      <c r="L54" s="264" t="n"/>
      <c r="M54" s="264" t="n"/>
      <c r="N54" s="264" t="n"/>
    </row>
    <row r="55">
      <c r="A55" s="45" t="n">
        <v>70</v>
      </c>
      <c r="B55" s="3" t="inlineStr">
        <is>
          <t>cash end</t>
        </is>
      </c>
      <c r="C55" s="264">
        <f>SUMIF(CF.data!$B$4:$B$43,CF!$A55,CF.data!P$4:P$43)</f>
        <v/>
      </c>
      <c r="D55" s="264">
        <f>SUMIF(CF.data!$B$4:$B$43,CF!$A55,CF.data!Q$4:Q$43)</f>
        <v/>
      </c>
      <c r="E55" s="264">
        <f>SUMIF(CF.data!$B$4:$B$43,CF!$A55,CF.data!R$4:R$43)</f>
        <v/>
      </c>
      <c r="F55" s="264">
        <f>SUMIF(CF.data!$B$4:$B$43,CF!$A55,CF.data!S$4:S$43)</f>
        <v/>
      </c>
      <c r="G55" s="264">
        <f>SUMIF(CF.data!$B$4:$B$43,CF!$A55,CF.data!T$4:T$43)</f>
        <v/>
      </c>
      <c r="H55" s="264">
        <f>SUMIF(CF.data!$B$4:$B$43,CF!$A55,CF.data!U$4:U$43)</f>
        <v/>
      </c>
      <c r="I55" s="264">
        <f>SUMIF(CF.data!$B$4:$B$43,CF!$A55,CF.data!V$4:V$43)</f>
        <v/>
      </c>
      <c r="J55" s="264">
        <f>SUMIF(CF.data!$B$4:$B$43,CF!$A55,CF.data!W$4:W$43)</f>
        <v/>
      </c>
      <c r="K55" s="264" t="n"/>
      <c r="L55" s="264" t="n"/>
      <c r="M55" s="264" t="n"/>
      <c r="N55" s="264" t="n"/>
    </row>
    <row r="59">
      <c r="O59" s="307" t="n">
        <v>13287366812.22984</v>
      </c>
      <c r="P59" s="307" t="n">
        <v>91425814390.11981</v>
      </c>
      <c r="Q59" s="307" t="n">
        <v>156653459590.252</v>
      </c>
    </row>
    <row r="61">
      <c r="O61" s="264" t="n">
        <v>77662213687.4079</v>
      </c>
      <c r="P61" s="264" t="n">
        <v>178483740624.141</v>
      </c>
      <c r="Q61" s="264" t="n">
        <v>302380589500.5519</v>
      </c>
    </row>
    <row r="62">
      <c r="O62" s="264" t="n">
        <v>-521253048</v>
      </c>
      <c r="P62" s="264" t="n">
        <v>-469127743.1999998</v>
      </c>
      <c r="Q62" s="264" t="n">
        <v>-422214968.8800001</v>
      </c>
    </row>
    <row r="64">
      <c r="O64" s="264" t="n">
        <v>-126862138130.3999</v>
      </c>
      <c r="P64" s="264" t="n">
        <v>-131703438366.2075</v>
      </c>
      <c r="Q64" s="264" t="n">
        <v>-127083519745.4682</v>
      </c>
    </row>
    <row r="72">
      <c r="O72" s="264" t="n">
        <v>221426920261.906</v>
      </c>
      <c r="P72" s="264" t="n">
        <v>204475455344.6315</v>
      </c>
      <c r="Q72" s="264" t="n">
        <v>213381269885.553</v>
      </c>
    </row>
    <row r="73">
      <c r="O73" s="264" t="n">
        <v>4115748571</v>
      </c>
      <c r="P73" s="264" t="n">
        <v>4115748571</v>
      </c>
      <c r="Q73" s="264" t="n">
        <v>5355748571</v>
      </c>
    </row>
    <row r="76">
      <c r="O76" s="264" t="n">
        <v>2908915821831.7</v>
      </c>
      <c r="P76" s="264" t="n">
        <v>1036273600000.415</v>
      </c>
      <c r="Q76" s="264" t="n">
        <v>-14855957216.10123</v>
      </c>
    </row>
    <row r="77">
      <c r="O77" s="264" t="n">
        <v>-2688504750.900002</v>
      </c>
      <c r="P77" s="264" t="n">
        <v>-14786776129.95</v>
      </c>
      <c r="Q77" s="264" t="n">
        <v>-26616197033.91</v>
      </c>
    </row>
    <row r="78">
      <c r="O78" s="264" t="n">
        <v>-1167676356894.16</v>
      </c>
      <c r="P78" s="264" t="n">
        <v>-172666038453.017</v>
      </c>
      <c r="Q78" s="264" t="n">
        <v>-21349295807.7855</v>
      </c>
    </row>
    <row r="79">
      <c r="O79" s="264" t="n">
        <v>-61893140805</v>
      </c>
      <c r="P79" s="264" t="n">
        <v>-295073050036.5</v>
      </c>
      <c r="Q79" s="264" t="n">
        <v>-69943769311.95004</v>
      </c>
    </row>
    <row r="80">
      <c r="O80" s="264" t="n">
        <v>36280922000.09998</v>
      </c>
      <c r="P80" s="264" t="n">
        <v>263264149000.45</v>
      </c>
      <c r="Q80" s="264" t="n">
        <v>0</v>
      </c>
    </row>
    <row r="81">
      <c r="O81" s="264" t="n">
        <v>-155532629312.5512</v>
      </c>
      <c r="P81" s="264" t="n">
        <v>-143625739643.6497</v>
      </c>
      <c r="Q81" s="264" t="n">
        <v>-149881278717.5849</v>
      </c>
    </row>
    <row r="82">
      <c r="O82" s="264" t="n">
        <v>-27000000000</v>
      </c>
      <c r="P82" s="264" t="n">
        <v>-30000000000</v>
      </c>
      <c r="Q82" s="264" t="n">
        <v>-32000000000</v>
      </c>
    </row>
    <row r="83">
      <c r="O83" s="264" t="n">
        <v>20332090.30000001</v>
      </c>
      <c r="P83" s="264" t="n">
        <v>22365299.33000001</v>
      </c>
      <c r="Q83" s="264" t="n">
        <v>24601829.26300004</v>
      </c>
    </row>
    <row r="84">
      <c r="O84" s="264" t="n">
        <v>0</v>
      </c>
    </row>
    <row r="89">
      <c r="O89" s="264" t="n">
        <v>-1509320000000</v>
      </c>
      <c r="P89" s="264" t="n">
        <v>-1836960000000</v>
      </c>
      <c r="Q89" s="264" t="n">
        <v>-1658975850999.55</v>
      </c>
    </row>
    <row r="92">
      <c r="O92" s="264" t="n">
        <v>3622524145</v>
      </c>
      <c r="P92" s="264" t="n">
        <v>0</v>
      </c>
      <c r="Q92" s="264" t="n">
        <v>0</v>
      </c>
    </row>
    <row r="95">
      <c r="O95" s="264" t="n">
        <v>192230457892</v>
      </c>
      <c r="P95" s="264" t="n">
        <v>182392093482</v>
      </c>
      <c r="Q95" s="264" t="n">
        <v>160568729300</v>
      </c>
    </row>
    <row r="100">
      <c r="O100" s="264" t="n">
        <v>2340000000000</v>
      </c>
      <c r="P100" s="264" t="n">
        <v>250000000000</v>
      </c>
      <c r="Q100" s="264" t="n">
        <v>500000000000</v>
      </c>
    </row>
    <row r="102">
      <c r="O102" s="264" t="n">
        <v>520000000000</v>
      </c>
      <c r="P102" s="264" t="n">
        <v>600000000000</v>
      </c>
      <c r="Q102" s="264" t="n">
        <v>900000000000</v>
      </c>
    </row>
    <row r="103">
      <c r="O103" s="264" t="n">
        <v>-3262152529548</v>
      </c>
      <c r="P103" s="264" t="n">
        <v>-180000000000</v>
      </c>
      <c r="Q103" s="264" t="n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>
  <sheetPr codeName="Sheet16">
    <outlinePr summaryBelow="1" summaryRight="1"/>
    <pageSetUpPr/>
  </sheetPr>
  <dimension ref="B2:W78"/>
  <sheetViews>
    <sheetView topLeftCell="A13" workbookViewId="0">
      <selection activeCell="D17" sqref="D17"/>
    </sheetView>
  </sheetViews>
  <sheetFormatPr baseColWidth="8" defaultColWidth="8.88671875" defaultRowHeight="14.4"/>
  <cols>
    <col width="3.33203125" customWidth="1" style="162" min="1" max="1"/>
    <col width="8.88671875" customWidth="1" style="149" min="2" max="2"/>
    <col width="64.88671875" customWidth="1" style="162" min="3" max="3"/>
    <col width="31.33203125" customWidth="1" style="162" min="4" max="4"/>
    <col width="9.6640625" customWidth="1" style="162" min="5" max="8"/>
    <col width="11.33203125" customWidth="1" style="162" min="9" max="9"/>
    <col width="9.6640625" customWidth="1" style="162" min="10" max="11"/>
    <col width="11.33203125" customWidth="1" style="162" min="12" max="15"/>
    <col width="11.33203125" bestFit="1" customWidth="1" style="162" min="16" max="18"/>
    <col width="12.33203125" bestFit="1" customWidth="1" style="162" min="19" max="23"/>
    <col width="8.88671875" customWidth="1" style="162" min="24" max="24"/>
    <col width="8.88671875" customWidth="1" style="162" min="25" max="16384"/>
  </cols>
  <sheetData>
    <row r="1" ht="15.75" customHeight="1" s="162" thickBot="1"/>
    <row r="2" ht="27" customHeight="1" s="162" thickBot="1">
      <c r="B2" s="150" t="inlineStr">
        <is>
          <t>BÁO CÁO LƯU CHUYỂN TIỀN TỆ (Gián tiếp)</t>
        </is>
      </c>
      <c r="C2" s="163" t="n"/>
      <c r="D2" s="164" t="n"/>
      <c r="E2" s="47" t="inlineStr">
        <is>
          <t>2018</t>
        </is>
      </c>
      <c r="F2" s="47" t="inlineStr">
        <is>
          <t>2019</t>
        </is>
      </c>
      <c r="G2" s="47" t="inlineStr">
        <is>
          <t>2020</t>
        </is>
      </c>
      <c r="H2" s="47" t="inlineStr">
        <is>
          <t>2021</t>
        </is>
      </c>
      <c r="I2" s="47" t="inlineStr">
        <is>
          <t>2022</t>
        </is>
      </c>
      <c r="J2" s="47" t="n"/>
      <c r="K2" s="47" t="n"/>
      <c r="L2" s="47" t="n"/>
      <c r="M2" s="47" t="n"/>
      <c r="N2" s="47" t="n"/>
      <c r="O2" s="47" t="n"/>
      <c r="P2" s="47" t="n"/>
      <c r="Q2" s="47" t="n"/>
      <c r="R2" s="47" t="n"/>
      <c r="S2" s="47" t="n"/>
      <c r="T2" s="47" t="n"/>
      <c r="U2" s="47" t="n"/>
      <c r="V2" s="47" t="n"/>
      <c r="W2" s="47" t="n"/>
    </row>
    <row r="3" ht="19.5" customHeight="1" s="162" thickTop="1">
      <c r="B3" s="151" t="n"/>
      <c r="C3" s="56" t="inlineStr">
        <is>
          <t>I. Lưu chuyển tiền từ hoạt động kinh doanh</t>
        </is>
      </c>
      <c r="D3" s="165" t="n"/>
    </row>
    <row r="4">
      <c r="B4" s="152" t="inlineStr">
        <is>
          <t>01</t>
        </is>
      </c>
      <c r="C4" s="51" t="inlineStr">
        <is>
          <t>1. Lợi nhuận trước thuế</t>
        </is>
      </c>
      <c r="D4" s="165" t="n"/>
      <c r="E4" s="264" t="n">
        <v>47400</v>
      </c>
      <c r="F4" s="264" t="n">
        <v>39633</v>
      </c>
      <c r="G4" s="264" t="n">
        <v>17769</v>
      </c>
      <c r="H4" s="264" t="n">
        <v>38566</v>
      </c>
      <c r="I4" s="264" t="n">
        <v>6932</v>
      </c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64" t="n"/>
      <c r="T4" s="264" t="n"/>
      <c r="U4" s="264" t="n"/>
      <c r="V4" s="264" t="n"/>
      <c r="W4" s="264" t="n"/>
    </row>
    <row r="5">
      <c r="B5" s="151" t="n"/>
      <c r="C5" s="51" t="inlineStr">
        <is>
          <t>2. Điều chỉnh cho các khoản</t>
        </is>
      </c>
      <c r="D5" s="165" t="n"/>
      <c r="E5" s="264" t="n"/>
      <c r="F5" s="264" t="n"/>
      <c r="G5" s="264" t="n"/>
      <c r="H5" s="264" t="n"/>
      <c r="I5" s="264" t="n"/>
      <c r="J5" s="264" t="n"/>
      <c r="K5" s="264" t="n"/>
      <c r="L5" s="264" t="n"/>
      <c r="M5" s="264" t="n"/>
      <c r="N5" s="264" t="n"/>
      <c r="O5" s="264" t="n"/>
      <c r="P5" s="264" t="n"/>
      <c r="Q5" s="264" t="n"/>
      <c r="R5" s="264" t="n"/>
      <c r="S5" s="264" t="n"/>
      <c r="T5" s="264" t="n"/>
      <c r="U5" s="264" t="n"/>
      <c r="V5" s="264" t="n"/>
      <c r="W5" s="264" t="n"/>
    </row>
    <row r="6">
      <c r="B6" s="152" t="inlineStr">
        <is>
          <t>02</t>
        </is>
      </c>
      <c r="C6" s="57" t="inlineStr">
        <is>
          <t xml:space="preserve">    - Khấu hao TSCĐ và BĐSĐT</t>
        </is>
      </c>
      <c r="D6" s="239" t="inlineStr">
        <is>
          <t>Depreciation</t>
        </is>
      </c>
      <c r="E6" s="264" t="n">
        <v>3440</v>
      </c>
      <c r="F6" s="264" t="n">
        <v>6569</v>
      </c>
      <c r="G6" s="264" t="n">
        <v>7547</v>
      </c>
      <c r="H6" s="264" t="n">
        <v>3629</v>
      </c>
      <c r="I6" s="264" t="n">
        <v>9774</v>
      </c>
      <c r="J6" s="264" t="n"/>
      <c r="K6" s="264" t="n"/>
      <c r="L6" s="264" t="n"/>
      <c r="M6" s="264" t="n"/>
      <c r="N6" s="264" t="n"/>
      <c r="O6" s="264" t="n"/>
      <c r="P6" s="264" t="n"/>
      <c r="Q6" s="264" t="n"/>
      <c r="R6" s="264" t="n"/>
      <c r="S6" s="264" t="n"/>
      <c r="T6" s="264" t="n"/>
      <c r="U6" s="264" t="n"/>
      <c r="V6" s="264" t="n"/>
      <c r="W6" s="264" t="n"/>
    </row>
    <row r="7">
      <c r="B7" s="153" t="inlineStr">
        <is>
          <t>03</t>
        </is>
      </c>
      <c r="C7" s="57" t="inlineStr">
        <is>
          <t xml:space="preserve">    - Các khoản dự phòng</t>
        </is>
      </c>
      <c r="D7" s="166" t="inlineStr">
        <is>
          <t>Provisions</t>
        </is>
      </c>
      <c r="E7" s="264" t="n">
        <v>1808</v>
      </c>
      <c r="F7" s="264" t="n">
        <v>919</v>
      </c>
      <c r="G7" s="264" t="n">
        <v>10331</v>
      </c>
      <c r="H7" s="264" t="n">
        <v>-1807</v>
      </c>
      <c r="I7" s="264" t="n">
        <v>6806</v>
      </c>
      <c r="J7" s="264" t="n"/>
      <c r="K7" s="264" t="n"/>
      <c r="L7" s="264" t="n"/>
      <c r="M7" s="264" t="n"/>
      <c r="N7" s="264" t="n"/>
      <c r="O7" s="264" t="n"/>
      <c r="P7" s="264" t="n"/>
      <c r="Q7" s="264" t="n"/>
      <c r="R7" s="264" t="n"/>
      <c r="S7" s="264" t="n"/>
      <c r="T7" s="264" t="n"/>
      <c r="U7" s="264" t="n"/>
      <c r="V7" s="264" t="n"/>
      <c r="W7" s="264" t="n"/>
    </row>
    <row r="8">
      <c r="B8" s="153" t="inlineStr">
        <is>
          <t>04</t>
        </is>
      </c>
      <c r="C8" s="57" t="inlineStr">
        <is>
          <t xml:space="preserve">    - Lãi, lỗ chênh lệch tỷ giá hối đoái do đánh giá lại các khoản mục tiền tệ có gốc ngoại tệ</t>
        </is>
      </c>
      <c r="D8" s="167" t="n"/>
      <c r="E8" s="264" t="n"/>
      <c r="F8" s="264" t="n"/>
      <c r="G8" s="264" t="n"/>
      <c r="H8" s="264" t="n"/>
      <c r="I8" s="264" t="n"/>
      <c r="J8" s="264" t="n"/>
      <c r="K8" s="264" t="n"/>
      <c r="L8" s="264" t="n"/>
      <c r="M8" s="264" t="n"/>
      <c r="N8" s="264" t="n"/>
      <c r="O8" s="264" t="n"/>
      <c r="P8" s="264" t="n"/>
      <c r="Q8" s="264" t="n"/>
      <c r="R8" s="264" t="n"/>
      <c r="S8" s="264" t="n"/>
      <c r="T8" s="264" t="n"/>
      <c r="U8" s="264" t="n"/>
      <c r="V8" s="264" t="n"/>
      <c r="W8" s="264" t="n"/>
    </row>
    <row r="9">
      <c r="B9" s="153" t="inlineStr">
        <is>
          <t>05</t>
        </is>
      </c>
      <c r="C9" s="57" t="inlineStr">
        <is>
          <t xml:space="preserve">    - Lãi, lỗ từ hoạt động đầu tư</t>
        </is>
      </c>
      <c r="D9" s="167" t="n"/>
      <c r="E9" s="264" t="n">
        <v>-2776</v>
      </c>
      <c r="F9" s="264" t="n">
        <v>-2109</v>
      </c>
      <c r="G9" s="264" t="n">
        <v>-13816</v>
      </c>
      <c r="H9" s="264" t="n">
        <v>-4705</v>
      </c>
      <c r="I9" s="264" t="n">
        <v>-1946</v>
      </c>
      <c r="J9" s="264" t="n"/>
      <c r="K9" s="264" t="n"/>
      <c r="L9" s="264" t="n"/>
      <c r="M9" s="264" t="n"/>
      <c r="N9" s="264" t="n"/>
      <c r="O9" s="264" t="n"/>
      <c r="P9" s="264" t="n"/>
      <c r="Q9" s="264" t="n"/>
      <c r="R9" s="264" t="n"/>
      <c r="S9" s="264" t="n"/>
      <c r="T9" s="264" t="n"/>
      <c r="U9" s="264" t="n"/>
      <c r="V9" s="264" t="n"/>
      <c r="W9" s="264" t="n"/>
    </row>
    <row r="10">
      <c r="B10" s="153" t="inlineStr">
        <is>
          <t>06</t>
        </is>
      </c>
      <c r="C10" s="57" t="inlineStr">
        <is>
          <t xml:space="preserve">    - Chi phí lãi vay </t>
        </is>
      </c>
      <c r="D10" s="167" t="n"/>
      <c r="E10" s="264" t="n">
        <v>3119</v>
      </c>
      <c r="F10" s="264" t="n">
        <v>4232</v>
      </c>
      <c r="G10" s="264" t="n">
        <v>4574</v>
      </c>
      <c r="H10" s="264" t="n">
        <v>3279</v>
      </c>
      <c r="I10" s="264" t="n">
        <v>6675</v>
      </c>
      <c r="J10" s="264" t="n"/>
      <c r="K10" s="264" t="n"/>
      <c r="L10" s="264" t="n"/>
      <c r="M10" s="264" t="n"/>
      <c r="N10" s="264" t="n"/>
      <c r="O10" s="264" t="n"/>
      <c r="P10" s="264" t="n"/>
      <c r="Q10" s="264" t="n"/>
      <c r="R10" s="264" t="n"/>
      <c r="S10" s="264" t="n"/>
      <c r="T10" s="264" t="n"/>
      <c r="U10" s="264" t="n"/>
      <c r="V10" s="264" t="n"/>
      <c r="W10" s="264" t="n"/>
    </row>
    <row r="11">
      <c r="B11" s="153" t="inlineStr">
        <is>
          <t>07</t>
        </is>
      </c>
      <c r="C11" s="57" t="inlineStr">
        <is>
          <t xml:space="preserve">- Các khoản điều chỉnh khác </t>
        </is>
      </c>
      <c r="D11" s="167" t="n"/>
      <c r="E11" s="264" t="n"/>
      <c r="F11" s="264" t="n"/>
      <c r="G11" s="264" t="n"/>
      <c r="H11" s="264" t="n"/>
      <c r="I11" s="264" t="n"/>
      <c r="J11" s="264" t="n"/>
      <c r="K11" s="264" t="n"/>
      <c r="L11" s="264" t="n"/>
      <c r="M11" s="264" t="n"/>
      <c r="N11" s="264" t="n"/>
      <c r="O11" s="264" t="n"/>
      <c r="P11" s="264" t="n"/>
      <c r="Q11" s="264" t="n"/>
      <c r="R11" s="264" t="n"/>
      <c r="S11" s="264" t="n"/>
      <c r="T11" s="264" t="n"/>
      <c r="U11" s="264" t="n"/>
      <c r="V11" s="264" t="n"/>
      <c r="W11" s="264" t="n"/>
    </row>
    <row r="12" customFormat="1" s="169">
      <c r="B12" s="153" t="inlineStr">
        <is>
          <t>08</t>
        </is>
      </c>
      <c r="C12" s="50" t="inlineStr">
        <is>
          <t>3. Lợi nhuận từ hoạt động kinh doanh trước thay đổi vốn  lưu động</t>
        </is>
      </c>
      <c r="D12" s="168" t="n"/>
      <c r="E12" s="301" t="n">
        <v>52992</v>
      </c>
      <c r="F12" s="301" t="n">
        <v>49244</v>
      </c>
      <c r="G12" s="301" t="n">
        <v>26406</v>
      </c>
      <c r="H12" s="301" t="n">
        <v>38962</v>
      </c>
      <c r="I12" s="301" t="n">
        <v>28241</v>
      </c>
      <c r="J12" s="301" t="n"/>
      <c r="K12" s="301" t="n"/>
      <c r="L12" s="301" t="n"/>
      <c r="M12" s="301" t="n"/>
      <c r="N12" s="301" t="n"/>
      <c r="O12" s="301" t="n"/>
      <c r="P12" s="301" t="n"/>
      <c r="Q12" s="301" t="n"/>
      <c r="R12" s="301" t="n"/>
      <c r="S12" s="301" t="n"/>
      <c r="T12" s="301" t="n"/>
      <c r="U12" s="301" t="n"/>
      <c r="V12" s="301" t="n"/>
      <c r="W12" s="301" t="n"/>
    </row>
    <row r="13">
      <c r="B13" s="153" t="inlineStr">
        <is>
          <t>09</t>
        </is>
      </c>
      <c r="C13" s="57" t="inlineStr">
        <is>
          <t xml:space="preserve">    - Tăng, giảm các khoản phải thu</t>
        </is>
      </c>
      <c r="D13" s="167" t="inlineStr">
        <is>
          <t xml:space="preserve">Changes in Net Working Capital </t>
        </is>
      </c>
      <c r="E13" s="264" t="n">
        <v>-38352</v>
      </c>
      <c r="F13" s="264" t="n">
        <v>-85100</v>
      </c>
      <c r="G13" s="264" t="n">
        <v>-16947</v>
      </c>
      <c r="H13" s="264" t="n">
        <v>-371522</v>
      </c>
      <c r="I13" s="264" t="n">
        <v>-46322</v>
      </c>
      <c r="J13" s="264" t="n"/>
      <c r="K13" s="264" t="n"/>
      <c r="L13" s="264" t="n"/>
      <c r="M13" s="264" t="n"/>
      <c r="N13" s="264" t="n"/>
      <c r="O13" s="264" t="n"/>
      <c r="P13" s="264" t="n"/>
      <c r="Q13" s="264" t="n"/>
      <c r="R13" s="264" t="n"/>
      <c r="S13" s="264" t="n"/>
      <c r="T13" s="264" t="n"/>
      <c r="U13" s="264" t="n"/>
      <c r="V13" s="264" t="n"/>
      <c r="W13" s="264" t="n"/>
    </row>
    <row r="14">
      <c r="B14" s="149" t="n">
        <v>10</v>
      </c>
      <c r="C14" s="57" t="inlineStr">
        <is>
          <t xml:space="preserve">    - Tăng, giảm hàng tồn kho</t>
        </is>
      </c>
      <c r="D14" s="167" t="inlineStr">
        <is>
          <t xml:space="preserve">Changes in Net Working Capital </t>
        </is>
      </c>
      <c r="E14" s="264" t="n">
        <v>17666</v>
      </c>
      <c r="F14" s="264" t="n">
        <v>-4525</v>
      </c>
      <c r="G14" s="264" t="n">
        <v>-12233</v>
      </c>
      <c r="H14" s="264" t="n">
        <v>2761</v>
      </c>
      <c r="I14" s="264" t="n">
        <v>-5030</v>
      </c>
      <c r="J14" s="264" t="n"/>
      <c r="K14" s="264" t="n"/>
      <c r="L14" s="264" t="n"/>
      <c r="M14" s="264" t="n"/>
      <c r="N14" s="264" t="n"/>
      <c r="O14" s="264" t="n"/>
      <c r="P14" s="264" t="n"/>
      <c r="Q14" s="264" t="n"/>
      <c r="R14" s="264" t="n"/>
      <c r="S14" s="264" t="n"/>
      <c r="T14" s="264" t="n"/>
      <c r="U14" s="264" t="n"/>
      <c r="V14" s="264" t="n"/>
      <c r="W14" s="264" t="n"/>
    </row>
    <row r="15">
      <c r="B15" s="149" t="n">
        <v>11</v>
      </c>
      <c r="C15" s="57" t="inlineStr">
        <is>
          <t xml:space="preserve">    - Tăng, giảm các khoản phải trả (Không kể lãi vay phải trả, thuế thu nhập doanh nghiệp phải nộp)</t>
        </is>
      </c>
      <c r="D15" s="167" t="inlineStr">
        <is>
          <t xml:space="preserve">Changes in Net Working Capital </t>
        </is>
      </c>
      <c r="E15" s="264" t="n">
        <v>-4823</v>
      </c>
      <c r="F15" s="264" t="n">
        <v>-16370</v>
      </c>
      <c r="G15" s="264" t="n">
        <v>-14317</v>
      </c>
      <c r="H15" s="264" t="n">
        <v>-11393</v>
      </c>
      <c r="I15" s="264" t="n">
        <v>-739</v>
      </c>
      <c r="J15" s="264" t="n"/>
      <c r="K15" s="264" t="n"/>
      <c r="L15" s="264" t="n"/>
      <c r="M15" s="264" t="n"/>
      <c r="N15" s="264" t="n"/>
      <c r="O15" s="264" t="n"/>
      <c r="P15" s="264" t="n"/>
      <c r="Q15" s="264" t="n"/>
      <c r="R15" s="264" t="n"/>
      <c r="S15" s="264" t="n"/>
      <c r="T15" s="264" t="n"/>
      <c r="U15" s="264" t="n"/>
      <c r="V15" s="264" t="n"/>
      <c r="W15" s="264" t="n"/>
    </row>
    <row r="16">
      <c r="B16" s="149" t="n">
        <v>12</v>
      </c>
      <c r="C16" s="57" t="inlineStr">
        <is>
          <t xml:space="preserve">    - Tăng, giảm chi phí trả trước </t>
        </is>
      </c>
      <c r="D16" s="167" t="inlineStr">
        <is>
          <t xml:space="preserve">Changes in Net Working Capital </t>
        </is>
      </c>
      <c r="E16" s="264" t="n">
        <v>572</v>
      </c>
      <c r="F16" s="264" t="n">
        <v>-518</v>
      </c>
      <c r="G16" s="264" t="n">
        <v>248</v>
      </c>
      <c r="H16" s="264" t="n">
        <v>-14178</v>
      </c>
      <c r="I16" s="264" t="n">
        <v>865</v>
      </c>
      <c r="J16" s="264" t="n"/>
      <c r="K16" s="264" t="n"/>
      <c r="L16" s="264" t="n"/>
      <c r="M16" s="264" t="n"/>
      <c r="N16" s="264" t="n"/>
      <c r="O16" s="264" t="n"/>
      <c r="P16" s="264" t="n"/>
      <c r="Q16" s="264" t="n"/>
      <c r="R16" s="264" t="n"/>
      <c r="S16" s="264" t="n"/>
      <c r="T16" s="264" t="n"/>
      <c r="U16" s="264" t="n"/>
      <c r="V16" s="264" t="n"/>
      <c r="W16" s="264" t="n"/>
    </row>
    <row r="17">
      <c r="B17" s="149" t="n">
        <v>13</v>
      </c>
      <c r="C17" s="57" t="inlineStr">
        <is>
          <t xml:space="preserve">    - Tăng, giảm chứng khoán kinh doanh</t>
        </is>
      </c>
      <c r="D17" s="178" t="inlineStr">
        <is>
          <t>Acquisitions, Investments net of Divestments</t>
        </is>
      </c>
      <c r="E17" s="264" t="n"/>
      <c r="F17" s="264" t="n"/>
      <c r="G17" s="264" t="n"/>
      <c r="H17" s="264" t="n"/>
      <c r="I17" s="264" t="n"/>
      <c r="J17" s="264" t="n"/>
      <c r="K17" s="264" t="n"/>
      <c r="L17" s="264" t="n"/>
      <c r="M17" s="264" t="n"/>
      <c r="N17" s="264" t="n"/>
      <c r="O17" s="264" t="n"/>
      <c r="P17" s="264" t="n"/>
      <c r="Q17" s="264" t="n"/>
      <c r="R17" s="264" t="n"/>
      <c r="S17" s="264" t="n"/>
      <c r="T17" s="264" t="n"/>
      <c r="U17" s="264" t="n"/>
      <c r="V17" s="264" t="n"/>
      <c r="W17" s="264" t="n"/>
    </row>
    <row r="18">
      <c r="B18" s="149" t="n">
        <v>14</v>
      </c>
      <c r="C18" s="57" t="inlineStr">
        <is>
          <t xml:space="preserve">    - Tiền lãi vay đã trả</t>
        </is>
      </c>
      <c r="D18" s="310" t="inlineStr">
        <is>
          <t>Total Interest Paid</t>
        </is>
      </c>
      <c r="E18" s="264" t="n">
        <v>-2641</v>
      </c>
      <c r="F18" s="264" t="n">
        <v>-4358</v>
      </c>
      <c r="G18" s="264" t="n">
        <v>-4514</v>
      </c>
      <c r="H18" s="264" t="n">
        <v>-3230</v>
      </c>
      <c r="I18" s="264" t="n">
        <v>-6786</v>
      </c>
      <c r="J18" s="264" t="n"/>
      <c r="K18" s="264" t="n"/>
      <c r="L18" s="264" t="n"/>
      <c r="M18" s="264" t="n"/>
      <c r="N18" s="264" t="n"/>
      <c r="O18" s="264" t="n"/>
      <c r="P18" s="264" t="n"/>
      <c r="Q18" s="264" t="n"/>
      <c r="R18" s="264" t="n"/>
      <c r="S18" s="264" t="n"/>
      <c r="T18" s="264" t="n"/>
      <c r="U18" s="264" t="n"/>
      <c r="V18" s="264" t="n"/>
      <c r="W18" s="264" t="n"/>
    </row>
    <row r="19">
      <c r="B19" s="149" t="n">
        <v>15</v>
      </c>
      <c r="C19" s="57" t="inlineStr">
        <is>
          <t xml:space="preserve">    - Thuế thu nhập doanh nghiệp đã nộp</t>
        </is>
      </c>
      <c r="D19" s="311" t="inlineStr">
        <is>
          <t>Total Tax Paid</t>
        </is>
      </c>
      <c r="E19" s="264" t="n">
        <v>-8113</v>
      </c>
      <c r="F19" s="264" t="n">
        <v>-12446</v>
      </c>
      <c r="G19" s="264" t="n">
        <v>-3093</v>
      </c>
      <c r="H19" s="264" t="n">
        <v>-10749</v>
      </c>
      <c r="I19" s="264" t="n">
        <v>-180</v>
      </c>
      <c r="J19" s="264" t="n"/>
      <c r="K19" s="264" t="n"/>
      <c r="L19" s="264" t="n"/>
      <c r="M19" s="264" t="n"/>
      <c r="N19" s="264" t="n"/>
      <c r="O19" s="264" t="n"/>
      <c r="P19" s="264" t="n"/>
      <c r="Q19" s="264" t="n"/>
      <c r="R19" s="264" t="n"/>
      <c r="S19" s="264" t="n"/>
      <c r="T19" s="264" t="n"/>
      <c r="U19" s="264" t="n"/>
      <c r="V19" s="264" t="n"/>
      <c r="W19" s="264" t="n"/>
    </row>
    <row r="20">
      <c r="B20" s="149" t="n">
        <v>16</v>
      </c>
      <c r="C20" s="57" t="inlineStr">
        <is>
          <t xml:space="preserve">    - Tiền thu khác từ hoạt động kinh doanh</t>
        </is>
      </c>
      <c r="D20" s="167" t="inlineStr">
        <is>
          <t xml:space="preserve">Changes in Net Working Capital </t>
        </is>
      </c>
      <c r="E20" s="264" t="n"/>
      <c r="F20" s="264" t="n"/>
      <c r="G20" s="264" t="n"/>
      <c r="H20" s="264" t="n"/>
      <c r="I20" s="264" t="n"/>
      <c r="J20" s="264" t="n"/>
      <c r="K20" s="264" t="n"/>
      <c r="L20" s="264" t="n"/>
      <c r="M20" s="264" t="n"/>
      <c r="N20" s="264" t="n"/>
      <c r="O20" s="264" t="n"/>
      <c r="P20" s="264" t="n"/>
      <c r="Q20" s="264" t="n"/>
      <c r="R20" s="264" t="n"/>
      <c r="S20" s="264" t="n"/>
      <c r="T20" s="264" t="n"/>
      <c r="U20" s="264" t="n"/>
      <c r="V20" s="264" t="n"/>
      <c r="W20" s="264" t="n"/>
    </row>
    <row r="21">
      <c r="B21" s="149" t="n">
        <v>17</v>
      </c>
      <c r="C21" s="57" t="inlineStr">
        <is>
          <t xml:space="preserve">    - Tiền chi khác cho hoạt động kinh doanh</t>
        </is>
      </c>
      <c r="D21" s="167" t="inlineStr">
        <is>
          <t xml:space="preserve">Changes in Net Working Capital </t>
        </is>
      </c>
      <c r="E21" s="264" t="n"/>
      <c r="F21" s="264" t="n">
        <v>-195</v>
      </c>
      <c r="G21" s="264" t="n"/>
      <c r="H21" s="264" t="n"/>
      <c r="I21" s="264" t="n"/>
      <c r="J21" s="264" t="n"/>
      <c r="K21" s="264" t="n"/>
      <c r="L21" s="264" t="n"/>
      <c r="M21" s="264" t="n"/>
      <c r="N21" s="264" t="n"/>
      <c r="O21" s="264" t="n"/>
      <c r="P21" s="264" t="n"/>
      <c r="Q21" s="264" t="n"/>
      <c r="R21" s="264" t="n"/>
      <c r="S21" s="264" t="n"/>
      <c r="T21" s="264" t="n"/>
      <c r="U21" s="264" t="n"/>
      <c r="V21" s="264" t="n"/>
      <c r="W21" s="264" t="n"/>
    </row>
    <row r="22" customFormat="1" s="169">
      <c r="B22" s="154" t="n">
        <v>20</v>
      </c>
      <c r="C22" s="58" t="inlineStr">
        <is>
          <t>Lưu chuyển tiền thuần từ hoạt động kinh doanh</t>
        </is>
      </c>
      <c r="D22" s="168" t="n"/>
      <c r="E22" s="301" t="n">
        <v>17300</v>
      </c>
      <c r="F22" s="301" t="n">
        <v>-74268</v>
      </c>
      <c r="G22" s="301" t="n">
        <v>-24450</v>
      </c>
      <c r="H22" s="301" t="n">
        <v>-369349</v>
      </c>
      <c r="I22" s="301" t="n">
        <v>-29951</v>
      </c>
      <c r="J22" s="301" t="n"/>
      <c r="K22" s="301" t="n"/>
      <c r="L22" s="301" t="n"/>
      <c r="M22" s="301" t="n"/>
      <c r="N22" s="301" t="n"/>
      <c r="O22" s="301" t="n"/>
      <c r="P22" s="301" t="n"/>
      <c r="Q22" s="301" t="n"/>
      <c r="R22" s="301" t="n"/>
      <c r="S22" s="301" t="n"/>
      <c r="T22" s="301" t="n"/>
      <c r="U22" s="301" t="n"/>
      <c r="V22" s="301" t="n"/>
      <c r="W22" s="301" t="n"/>
    </row>
    <row r="23" ht="18.75" customHeight="1" s="162">
      <c r="B23" s="151" t="n"/>
      <c r="C23" s="56" t="inlineStr">
        <is>
          <t>II. Lưu chuyển tiền từ hoạt động đầu tư</t>
        </is>
      </c>
      <c r="D23" s="165" t="n"/>
      <c r="E23" s="264" t="n"/>
      <c r="F23" s="264" t="n"/>
      <c r="G23" s="264" t="n"/>
      <c r="H23" s="264" t="n"/>
      <c r="I23" s="264" t="n"/>
      <c r="J23" s="264" t="n"/>
      <c r="K23" s="264" t="n"/>
      <c r="L23" s="264" t="n"/>
      <c r="M23" s="264" t="n"/>
      <c r="N23" s="264" t="n"/>
      <c r="O23" s="264" t="n"/>
      <c r="P23" s="264" t="n"/>
      <c r="Q23" s="264" t="n"/>
      <c r="R23" s="264" t="n"/>
      <c r="S23" s="264" t="n"/>
      <c r="T23" s="264" t="n"/>
      <c r="U23" s="264" t="n"/>
      <c r="V23" s="264" t="n"/>
      <c r="W23" s="264" t="n"/>
    </row>
    <row r="24">
      <c r="B24" s="152" t="n">
        <v>21</v>
      </c>
      <c r="C24" s="51" t="inlineStr">
        <is>
          <t>1.Tiền chi để mua sắm, xây dựng TSCĐ và các tài sản dài hạn khác</t>
        </is>
      </c>
      <c r="D24" s="227" t="inlineStr">
        <is>
          <t>Purchases Fixed assets, intangible assets</t>
        </is>
      </c>
      <c r="E24" s="264" t="n">
        <v>-1225</v>
      </c>
      <c r="F24" s="264" t="n">
        <v>-1300</v>
      </c>
      <c r="G24" s="264" t="n">
        <v>-4348</v>
      </c>
      <c r="H24" s="264" t="n">
        <v>-9881</v>
      </c>
      <c r="I24" s="264" t="n">
        <v>-11469</v>
      </c>
      <c r="J24" s="264" t="n"/>
      <c r="K24" s="264" t="n"/>
      <c r="L24" s="264" t="n"/>
      <c r="M24" s="264" t="n"/>
      <c r="N24" s="264" t="n"/>
      <c r="O24" s="264" t="n"/>
      <c r="P24" s="264" t="n"/>
      <c r="Q24" s="264" t="n"/>
      <c r="R24" s="264" t="n"/>
      <c r="S24" s="264" t="n"/>
      <c r="T24" s="264" t="n"/>
      <c r="U24" s="264" t="n"/>
      <c r="V24" s="264" t="n"/>
      <c r="W24" s="264" t="n"/>
    </row>
    <row r="25">
      <c r="B25" s="152" t="n">
        <v>22</v>
      </c>
      <c r="C25" s="51" t="inlineStr">
        <is>
          <t>2.Tiền thu từ thanh lý, nhượng bán TSCĐ và các tài sản dài hạn khác</t>
        </is>
      </c>
      <c r="D25" s="227" t="inlineStr">
        <is>
          <t>Purchases Fixed assets, intangible assets</t>
        </is>
      </c>
      <c r="E25" s="264" t="n"/>
      <c r="F25" s="264" t="n"/>
      <c r="G25" s="264" t="n"/>
      <c r="H25" s="264" t="n">
        <v>12</v>
      </c>
      <c r="I25" s="264" t="n"/>
      <c r="J25" s="264" t="n"/>
      <c r="K25" s="264" t="n"/>
      <c r="L25" s="264" t="n"/>
      <c r="M25" s="264" t="n"/>
      <c r="N25" s="264" t="n"/>
      <c r="O25" s="264" t="n"/>
      <c r="P25" s="264" t="n"/>
      <c r="Q25" s="264" t="n"/>
      <c r="R25" s="264" t="n"/>
      <c r="S25" s="264" t="n"/>
      <c r="T25" s="264" t="n"/>
      <c r="U25" s="264" t="n"/>
      <c r="V25" s="264" t="n"/>
      <c r="W25" s="264" t="n"/>
    </row>
    <row r="26">
      <c r="B26" s="152" t="n">
        <v>23</v>
      </c>
      <c r="C26" s="51" t="inlineStr">
        <is>
          <t>3.Tiền chi cho vay, mua các công cụ nợ của đơn vị khác</t>
        </is>
      </c>
      <c r="D26" s="227" t="inlineStr">
        <is>
          <t>Acquisitions, Investments net of Divestments</t>
        </is>
      </c>
      <c r="E26" s="264" t="n"/>
      <c r="F26" s="264" t="n"/>
      <c r="G26" s="264" t="n">
        <v>-2979</v>
      </c>
      <c r="H26" s="264" t="n"/>
      <c r="I26" s="264" t="n">
        <v>-54260</v>
      </c>
      <c r="J26" s="264" t="n"/>
      <c r="K26" s="264" t="n"/>
      <c r="L26" s="264" t="n"/>
      <c r="M26" s="264" t="n"/>
      <c r="N26" s="264" t="n"/>
      <c r="O26" s="264" t="n"/>
      <c r="P26" s="264" t="n"/>
      <c r="Q26" s="264" t="n"/>
      <c r="R26" s="264" t="n"/>
      <c r="S26" s="264" t="n"/>
      <c r="T26" s="264" t="n"/>
      <c r="U26" s="264" t="n"/>
      <c r="V26" s="264" t="n"/>
      <c r="W26" s="264" t="n"/>
    </row>
    <row r="27">
      <c r="B27" s="152" t="n">
        <v>24</v>
      </c>
      <c r="C27" s="51" t="inlineStr">
        <is>
          <t>4.Tiền thu hồi cho vay, bán lại các công cụ nợ của đơn vị khác</t>
        </is>
      </c>
      <c r="D27" s="227" t="inlineStr">
        <is>
          <t>Acquisitions, Investments net of Divestments</t>
        </is>
      </c>
      <c r="E27" s="264" t="n">
        <v>14000</v>
      </c>
      <c r="F27" s="264" t="n"/>
      <c r="G27" s="264" t="n">
        <v>2300</v>
      </c>
      <c r="H27" s="264" t="n">
        <v>26979</v>
      </c>
      <c r="I27" s="264" t="n"/>
      <c r="J27" s="264" t="n"/>
      <c r="K27" s="264" t="n"/>
      <c r="L27" s="264" t="n"/>
      <c r="M27" s="264" t="n"/>
      <c r="N27" s="264" t="n"/>
      <c r="O27" s="264" t="n"/>
      <c r="P27" s="264" t="n"/>
      <c r="Q27" s="264" t="n"/>
      <c r="R27" s="264" t="n"/>
      <c r="S27" s="264" t="n"/>
      <c r="T27" s="264" t="n"/>
      <c r="U27" s="264" t="n"/>
      <c r="V27" s="264" t="n"/>
      <c r="W27" s="264" t="n"/>
    </row>
    <row r="28">
      <c r="B28" s="152" t="n">
        <v>25</v>
      </c>
      <c r="C28" s="51" t="inlineStr">
        <is>
          <t>5.Tiền chi đầu tư góp vốn vào đơn vị khác</t>
        </is>
      </c>
      <c r="D28" s="227" t="inlineStr">
        <is>
          <t>Acquisitions, Investments net of Divestments</t>
        </is>
      </c>
      <c r="E28" s="264" t="n"/>
      <c r="F28" s="264" t="n">
        <v>-80000</v>
      </c>
      <c r="G28" s="264" t="n"/>
      <c r="H28" s="264" t="n"/>
      <c r="I28" s="264" t="n"/>
      <c r="J28" s="264" t="n"/>
      <c r="K28" s="264" t="n"/>
      <c r="L28" s="264" t="n"/>
      <c r="M28" s="264" t="n"/>
      <c r="N28" s="264" t="n"/>
      <c r="O28" s="264" t="n"/>
      <c r="P28" s="264" t="n"/>
      <c r="Q28" s="264" t="n"/>
      <c r="R28" s="264" t="n"/>
      <c r="S28" s="264" t="n"/>
      <c r="T28" s="264" t="n"/>
      <c r="U28" s="264" t="n"/>
      <c r="V28" s="264" t="n"/>
      <c r="W28" s="264" t="n"/>
    </row>
    <row r="29">
      <c r="B29" s="152" t="n">
        <v>26</v>
      </c>
      <c r="C29" s="51" t="inlineStr">
        <is>
          <t>6.Tiền thu hồi đầu tư góp vốn vào đơn vị khác</t>
        </is>
      </c>
      <c r="D29" s="227" t="inlineStr">
        <is>
          <t>Acquisitions, Investments net of Divestments</t>
        </is>
      </c>
      <c r="E29" s="264" t="n"/>
      <c r="F29" s="264" t="n"/>
      <c r="G29" s="264" t="n"/>
      <c r="H29" s="264" t="n"/>
      <c r="I29" s="264" t="n"/>
      <c r="J29" s="264" t="n"/>
      <c r="K29" s="264" t="n"/>
      <c r="L29" s="264" t="n"/>
      <c r="M29" s="264" t="n"/>
      <c r="N29" s="264" t="n"/>
      <c r="O29" s="264" t="n"/>
      <c r="P29" s="264" t="n"/>
      <c r="Q29" s="264" t="n"/>
      <c r="R29" s="264" t="n"/>
      <c r="S29" s="264" t="n"/>
      <c r="T29" s="264" t="n"/>
      <c r="U29" s="264" t="n"/>
      <c r="V29" s="264" t="n"/>
      <c r="W29" s="264" t="n"/>
    </row>
    <row r="30">
      <c r="B30" s="152" t="n">
        <v>27</v>
      </c>
      <c r="C30" s="51" t="inlineStr">
        <is>
          <t>7.Tiền thu lãi cho vay, cổ tức và lợi nhuận được chia</t>
        </is>
      </c>
      <c r="D30" s="227" t="inlineStr">
        <is>
          <t xml:space="preserve">Interest, Dividend  and FX results </t>
        </is>
      </c>
      <c r="E30" s="264" t="n">
        <v>2707</v>
      </c>
      <c r="F30" s="264" t="n">
        <v>2109</v>
      </c>
      <c r="G30" s="264" t="n">
        <v>1179</v>
      </c>
      <c r="H30" s="264" t="n">
        <v>2206</v>
      </c>
      <c r="I30" s="264" t="n">
        <v>1946</v>
      </c>
      <c r="J30" s="264" t="n"/>
      <c r="K30" s="264" t="n"/>
      <c r="L30" s="264" t="n"/>
      <c r="M30" s="264" t="n"/>
      <c r="N30" s="264" t="n"/>
      <c r="O30" s="264" t="n"/>
      <c r="P30" s="264" t="n"/>
      <c r="Q30" s="264" t="n"/>
      <c r="R30" s="264" t="n"/>
      <c r="S30" s="264" t="n"/>
      <c r="T30" s="264" t="n"/>
      <c r="U30" s="264" t="n"/>
      <c r="V30" s="264" t="n"/>
      <c r="W30" s="264" t="n"/>
    </row>
    <row r="31" customFormat="1" s="169">
      <c r="B31" s="155" t="n">
        <v>30</v>
      </c>
      <c r="C31" s="58" t="inlineStr">
        <is>
          <t>Lưu chuyển tiền thuần từ hoạt động đầu tư</t>
        </is>
      </c>
      <c r="D31" s="168" t="n"/>
      <c r="E31" s="301" t="n">
        <v>15482</v>
      </c>
      <c r="F31" s="301" t="n">
        <v>-79190</v>
      </c>
      <c r="G31" s="301" t="n">
        <v>-3848</v>
      </c>
      <c r="H31" s="301" t="n">
        <v>19316</v>
      </c>
      <c r="I31" s="301" t="n">
        <v>-63783</v>
      </c>
      <c r="J31" s="301" t="n"/>
      <c r="K31" s="301" t="n"/>
      <c r="L31" s="301" t="n"/>
      <c r="M31" s="301" t="n"/>
      <c r="N31" s="301" t="n"/>
      <c r="O31" s="301" t="n"/>
      <c r="P31" s="301" t="n"/>
      <c r="Q31" s="301" t="n"/>
      <c r="R31" s="301" t="n"/>
      <c r="S31" s="301" t="n"/>
      <c r="T31" s="301" t="n"/>
      <c r="U31" s="301" t="n"/>
      <c r="V31" s="301" t="n"/>
      <c r="W31" s="301" t="n"/>
    </row>
    <row r="32" ht="18.75" customHeight="1" s="162">
      <c r="B32" s="151" t="n"/>
      <c r="C32" s="56" t="inlineStr">
        <is>
          <t>III. Lưu chuyển tiền từ hoạt động tài chính</t>
        </is>
      </c>
      <c r="D32" s="165" t="n"/>
      <c r="E32" s="264" t="n"/>
      <c r="F32" s="264" t="n"/>
      <c r="G32" s="264" t="n"/>
      <c r="H32" s="264" t="n"/>
      <c r="I32" s="264" t="n"/>
      <c r="J32" s="264" t="n"/>
      <c r="K32" s="264" t="n"/>
      <c r="L32" s="264" t="n"/>
      <c r="M32" s="264" t="n"/>
      <c r="N32" s="264" t="n"/>
      <c r="O32" s="264" t="n"/>
      <c r="P32" s="264" t="n"/>
      <c r="Q32" s="264" t="n"/>
      <c r="R32" s="264" t="n"/>
      <c r="S32" s="264" t="n"/>
      <c r="T32" s="264" t="n"/>
      <c r="U32" s="264" t="n"/>
      <c r="V32" s="264" t="n"/>
      <c r="W32" s="264" t="n"/>
    </row>
    <row r="33">
      <c r="B33" s="152" t="n">
        <v>31</v>
      </c>
      <c r="C33" s="51" t="inlineStr">
        <is>
          <t>1.Tiền thu từ phát hành cổ phiếu, nhận vốn góp của chủ sở hữu</t>
        </is>
      </c>
      <c r="D33" s="312" t="inlineStr">
        <is>
          <t>Share Issues / Repurchases</t>
        </is>
      </c>
      <c r="E33" s="264" t="n">
        <v>-43</v>
      </c>
      <c r="F33" s="264" t="n">
        <v>174805</v>
      </c>
      <c r="G33" s="264" t="n"/>
      <c r="H33" s="264" t="n">
        <v>365950</v>
      </c>
      <c r="I33" s="264" t="n">
        <v>23315</v>
      </c>
      <c r="J33" s="264" t="n"/>
      <c r="K33" s="264" t="n"/>
      <c r="L33" s="264" t="n"/>
      <c r="M33" s="264" t="n"/>
      <c r="N33" s="264" t="n"/>
      <c r="O33" s="264" t="n"/>
      <c r="P33" s="264" t="n"/>
      <c r="Q33" s="264" t="n"/>
      <c r="R33" s="264" t="n"/>
      <c r="S33" s="264" t="n"/>
      <c r="T33" s="264" t="n"/>
      <c r="U33" s="264" t="n"/>
      <c r="V33" s="264" t="n"/>
      <c r="W33" s="264" t="n"/>
    </row>
    <row r="34">
      <c r="B34" s="152" t="n">
        <v>32</v>
      </c>
      <c r="C34" s="51" t="inlineStr">
        <is>
          <t>2.Tiền chi trả vốn góp cho các chủ sở hữu, mua lại cổ phiếu của doanh nghiệp đã phát hành</t>
        </is>
      </c>
      <c r="D34" s="312" t="inlineStr">
        <is>
          <t>Share Issues / Repurchases</t>
        </is>
      </c>
      <c r="E34" s="264" t="n"/>
      <c r="F34" s="264" t="n"/>
      <c r="G34" s="264" t="n"/>
      <c r="H34" s="264" t="n"/>
      <c r="I34" s="264" t="n"/>
      <c r="J34" s="264" t="n"/>
      <c r="K34" s="264" t="n"/>
      <c r="L34" s="264" t="n"/>
      <c r="M34" s="264" t="n"/>
      <c r="N34" s="264" t="n"/>
      <c r="O34" s="264" t="n"/>
      <c r="P34" s="264" t="n"/>
      <c r="Q34" s="264" t="n"/>
      <c r="R34" s="264" t="n"/>
      <c r="S34" s="264" t="n"/>
      <c r="T34" s="264" t="n"/>
      <c r="U34" s="264" t="n"/>
      <c r="V34" s="264" t="n"/>
      <c r="W34" s="264" t="n"/>
    </row>
    <row r="35">
      <c r="B35" s="152" t="n">
        <v>33</v>
      </c>
      <c r="C35" s="51" t="inlineStr">
        <is>
          <t>3.Tiền thu từ đi vay</t>
        </is>
      </c>
      <c r="D35" s="312" t="inlineStr">
        <is>
          <t>Net Debt Drawings / Repayments</t>
        </is>
      </c>
      <c r="E35" s="264" t="n">
        <v>95812</v>
      </c>
      <c r="F35" s="264" t="n">
        <v>136544</v>
      </c>
      <c r="G35" s="264" t="n">
        <v>176842</v>
      </c>
      <c r="H35" s="264" t="n">
        <v>109416</v>
      </c>
      <c r="I35" s="264" t="n">
        <v>244462</v>
      </c>
      <c r="J35" s="264" t="n"/>
      <c r="K35" s="264" t="n"/>
      <c r="L35" s="264" t="n"/>
      <c r="M35" s="264" t="n"/>
      <c r="N35" s="264" t="n"/>
      <c r="O35" s="264" t="n"/>
      <c r="P35" s="264" t="n"/>
      <c r="Q35" s="264" t="n"/>
      <c r="R35" s="264" t="n"/>
      <c r="S35" s="264" t="n"/>
      <c r="T35" s="264" t="n"/>
      <c r="U35" s="264" t="n"/>
      <c r="V35" s="264" t="n"/>
      <c r="W35" s="264" t="n"/>
    </row>
    <row r="36">
      <c r="B36" s="152" t="n">
        <v>34</v>
      </c>
      <c r="C36" s="51" t="inlineStr">
        <is>
          <t>4.Tiền trả nợ gốc vay</t>
        </is>
      </c>
      <c r="D36" s="312" t="inlineStr">
        <is>
          <t>Net Debt Drawings / Repayments</t>
        </is>
      </c>
      <c r="E36" s="264" t="n">
        <v>-107274</v>
      </c>
      <c r="F36" s="264" t="n">
        <v>-123589</v>
      </c>
      <c r="G36" s="264" t="n">
        <v>-165276</v>
      </c>
      <c r="H36" s="264" t="n">
        <v>-126144</v>
      </c>
      <c r="I36" s="264" t="n">
        <v>-173008</v>
      </c>
      <c r="J36" s="264" t="n"/>
      <c r="K36" s="264" t="n"/>
      <c r="L36" s="264" t="n"/>
      <c r="M36" s="264" t="n"/>
      <c r="N36" s="264" t="n"/>
      <c r="O36" s="264" t="n"/>
      <c r="P36" s="264" t="n"/>
      <c r="Q36" s="264" t="n"/>
      <c r="R36" s="264" t="n"/>
      <c r="S36" s="264" t="n"/>
      <c r="T36" s="264" t="n"/>
      <c r="U36" s="264" t="n"/>
      <c r="V36" s="264" t="n"/>
      <c r="W36" s="264" t="n"/>
    </row>
    <row r="37">
      <c r="B37" s="152" t="n">
        <v>35</v>
      </c>
      <c r="C37" s="51" t="inlineStr">
        <is>
          <t>5.Tiền trả nợ gốc thuê tài chính</t>
        </is>
      </c>
      <c r="D37" s="312" t="inlineStr">
        <is>
          <t>Net Debt Drawings / Repayments</t>
        </is>
      </c>
      <c r="E37" s="264" t="n"/>
      <c r="F37" s="264" t="n"/>
      <c r="G37" s="264" t="n"/>
      <c r="H37" s="264" t="n"/>
      <c r="I37" s="264" t="n"/>
      <c r="J37" s="264" t="n"/>
      <c r="K37" s="264" t="n"/>
      <c r="L37" s="264" t="n"/>
      <c r="M37" s="264" t="n"/>
      <c r="N37" s="264" t="n"/>
      <c r="O37" s="264" t="n"/>
      <c r="P37" s="264" t="n"/>
      <c r="Q37" s="264" t="n"/>
      <c r="R37" s="264" t="n"/>
      <c r="S37" s="264" t="n"/>
      <c r="T37" s="264" t="n"/>
      <c r="U37" s="264" t="n"/>
      <c r="V37" s="264" t="n"/>
      <c r="W37" s="264" t="n"/>
    </row>
    <row r="38">
      <c r="B38" s="152" t="n">
        <v>36</v>
      </c>
      <c r="C38" s="51" t="inlineStr">
        <is>
          <t>6. Cổ tức, lợi nhuận đã trả cho chủ sở hữu</t>
        </is>
      </c>
      <c r="D38" s="312" t="inlineStr">
        <is>
          <t>Total Dividend Paid</t>
        </is>
      </c>
      <c r="E38" s="264" t="n">
        <v>-3103</v>
      </c>
      <c r="F38" s="264" t="n">
        <v>-34214</v>
      </c>
      <c r="G38" s="264" t="n"/>
      <c r="H38" s="264" t="n"/>
      <c r="I38" s="264" t="n">
        <v>-805</v>
      </c>
      <c r="J38" s="264" t="n"/>
      <c r="K38" s="264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</row>
    <row r="39" customFormat="1" s="169">
      <c r="B39" s="155" t="n">
        <v>40</v>
      </c>
      <c r="C39" s="58" t="inlineStr">
        <is>
          <t>Lưu chuyển tiền thuần từ hoạt động tài chính</t>
        </is>
      </c>
      <c r="D39" s="168" t="n"/>
      <c r="E39" s="301" t="n">
        <v>-14608</v>
      </c>
      <c r="F39" s="301" t="n">
        <v>153546</v>
      </c>
      <c r="G39" s="301" t="n">
        <v>11565</v>
      </c>
      <c r="H39" s="301" t="n">
        <v>349222</v>
      </c>
      <c r="I39" s="301" t="n">
        <v>93963</v>
      </c>
      <c r="J39" s="301" t="n"/>
      <c r="K39" s="301" t="n"/>
      <c r="L39" s="301" t="n"/>
      <c r="M39" s="301" t="n"/>
      <c r="N39" s="301" t="n"/>
      <c r="O39" s="301" t="n"/>
      <c r="P39" s="301" t="n"/>
      <c r="Q39" s="301" t="n"/>
      <c r="R39" s="301" t="n"/>
      <c r="S39" s="301" t="n"/>
      <c r="T39" s="301" t="n"/>
      <c r="U39" s="301" t="n"/>
      <c r="V39" s="301" t="n"/>
      <c r="W39" s="301" t="n"/>
    </row>
    <row r="40" customFormat="1" s="169">
      <c r="B40" s="155" t="n">
        <v>50</v>
      </c>
      <c r="C40" s="58" t="inlineStr">
        <is>
          <t>Lưu chuyển tiền thuần trong kỳ (50=20+30+40)</t>
        </is>
      </c>
      <c r="D40" s="168" t="n"/>
      <c r="E40" s="301" t="n">
        <v>18174</v>
      </c>
      <c r="F40" s="301" t="n">
        <v>87</v>
      </c>
      <c r="G40" s="301" t="n">
        <v>-16732</v>
      </c>
      <c r="H40" s="301" t="n">
        <v>-812</v>
      </c>
      <c r="I40" s="301" t="n">
        <v>229</v>
      </c>
      <c r="J40" s="301" t="n"/>
      <c r="K40" s="301" t="n"/>
      <c r="L40" s="301" t="n"/>
      <c r="M40" s="301" t="n"/>
      <c r="N40" s="301" t="n"/>
      <c r="O40" s="301" t="n"/>
      <c r="P40" s="301" t="n"/>
      <c r="Q40" s="301" t="n"/>
      <c r="R40" s="301" t="n"/>
      <c r="S40" s="301" t="n"/>
      <c r="T40" s="301" t="n"/>
      <c r="U40" s="301" t="n"/>
      <c r="V40" s="301" t="n"/>
      <c r="W40" s="301" t="n"/>
    </row>
    <row r="41" customFormat="1" s="169">
      <c r="B41" s="155" t="n">
        <v>60</v>
      </c>
      <c r="C41" s="58" t="inlineStr">
        <is>
          <t>Tiền và tương đương tiền đầu kỳ</t>
        </is>
      </c>
      <c r="D41" s="168" t="n"/>
      <c r="E41" s="301" t="n">
        <v>1496</v>
      </c>
      <c r="F41" s="301" t="n">
        <v>19670</v>
      </c>
      <c r="G41" s="301" t="n">
        <v>19757</v>
      </c>
      <c r="H41" s="301" t="n">
        <v>3025</v>
      </c>
      <c r="I41" s="301" t="n">
        <v>2213</v>
      </c>
      <c r="J41" s="301" t="n"/>
      <c r="K41" s="301" t="n"/>
      <c r="L41" s="301" t="n"/>
      <c r="M41" s="301" t="n"/>
      <c r="N41" s="301" t="n"/>
      <c r="O41" s="301" t="n"/>
      <c r="P41" s="301" t="n"/>
      <c r="Q41" s="301" t="n"/>
      <c r="R41" s="301" t="n"/>
      <c r="S41" s="301" t="n"/>
      <c r="T41" s="301" t="n"/>
      <c r="U41" s="301" t="n"/>
      <c r="V41" s="301" t="n"/>
      <c r="W41" s="301" t="n"/>
    </row>
    <row r="42" customFormat="1" s="169">
      <c r="B42" s="155" t="n">
        <v>61</v>
      </c>
      <c r="C42" s="58" t="inlineStr">
        <is>
          <t>Ảnh hưởng của thay đổi tỷ giá hối đoái quy đổi ngoại tệ</t>
        </is>
      </c>
      <c r="D42" s="168" t="n"/>
      <c r="E42" s="301" t="n"/>
      <c r="F42" s="301" t="n"/>
      <c r="G42" s="301" t="n"/>
      <c r="H42" s="301" t="n"/>
      <c r="I42" s="301" t="n"/>
      <c r="J42" s="301" t="n"/>
      <c r="K42" s="301" t="n"/>
      <c r="L42" s="301" t="n"/>
      <c r="M42" s="301" t="n"/>
      <c r="N42" s="301" t="n"/>
      <c r="O42" s="301" t="n"/>
      <c r="P42" s="301" t="n"/>
      <c r="Q42" s="301" t="n"/>
      <c r="R42" s="301" t="n"/>
      <c r="S42" s="301" t="n"/>
      <c r="T42" s="301" t="n"/>
      <c r="U42" s="301" t="n"/>
      <c r="V42" s="301" t="n"/>
      <c r="W42" s="301" t="n"/>
    </row>
    <row r="43" customFormat="1" s="169">
      <c r="B43" s="155" t="n">
        <v>70</v>
      </c>
      <c r="C43" s="58" t="inlineStr">
        <is>
          <t>Tiền và tương đương tiền cuối kỳ (70=50+60+61)</t>
        </is>
      </c>
      <c r="D43" s="168" t="n"/>
      <c r="E43" s="301" t="n">
        <v>19670</v>
      </c>
      <c r="F43" s="301" t="n">
        <v>19757</v>
      </c>
      <c r="G43" s="301" t="n">
        <v>3025</v>
      </c>
      <c r="H43" s="301" t="n">
        <v>2213</v>
      </c>
      <c r="I43" s="301" t="n">
        <v>2442</v>
      </c>
      <c r="J43" s="301" t="n"/>
      <c r="K43" s="301" t="n"/>
      <c r="L43" s="301" t="n"/>
      <c r="M43" s="301" t="n"/>
      <c r="N43" s="301" t="n"/>
      <c r="O43" s="301" t="n"/>
      <c r="P43" s="301" t="n"/>
      <c r="Q43" s="301" t="n"/>
      <c r="R43" s="301" t="n"/>
      <c r="S43" s="301" t="n"/>
      <c r="T43" s="301" t="n"/>
      <c r="U43" s="301" t="n"/>
      <c r="V43" s="301" t="n"/>
      <c r="W43" s="301" t="n"/>
    </row>
    <row r="46" ht="26.25" customHeight="1" s="162" thickBot="1">
      <c r="B46" s="156" t="inlineStr">
        <is>
          <t>BÁO CÁO LƯU CHUYỂN TIỀN TỆ (Trực tiếp)</t>
        </is>
      </c>
      <c r="C46" s="170" t="n"/>
    </row>
    <row r="47" ht="15.75" customHeight="1" s="162" thickTop="1">
      <c r="B47" s="157" t="n"/>
      <c r="C47" s="144" t="inlineStr">
        <is>
          <t>I. Lưu chuyển tiền từ hoạt động kinh doanh</t>
        </is>
      </c>
    </row>
    <row r="48">
      <c r="B48" s="152" t="inlineStr">
        <is>
          <t>01</t>
        </is>
      </c>
      <c r="C48" s="147" t="inlineStr">
        <is>
          <t>1. Tiền thu từ bán hàng, cung cấp dịch vụ và doanh thu khác</t>
        </is>
      </c>
    </row>
    <row r="49">
      <c r="B49" s="152" t="inlineStr">
        <is>
          <t>02</t>
        </is>
      </c>
      <c r="C49" s="147" t="inlineStr">
        <is>
          <t>2. Tiền chi trả cho người cung cấp hàng hóa và dịch vụ</t>
        </is>
      </c>
    </row>
    <row r="50">
      <c r="B50" s="153" t="inlineStr">
        <is>
          <t>03</t>
        </is>
      </c>
      <c r="C50" s="147" t="inlineStr">
        <is>
          <t>3. Tiền chi trả cho người lao động</t>
        </is>
      </c>
    </row>
    <row r="51">
      <c r="B51" s="153" t="inlineStr">
        <is>
          <t>04</t>
        </is>
      </c>
      <c r="C51" s="147" t="inlineStr">
        <is>
          <t>4. Tiền lãi vay đã trả</t>
        </is>
      </c>
    </row>
    <row r="52">
      <c r="B52" s="153" t="inlineStr">
        <is>
          <t>05</t>
        </is>
      </c>
      <c r="C52" s="147" t="inlineStr">
        <is>
          <t>5. Thuế thu nhập doanh nghiệp đã nộp</t>
        </is>
      </c>
    </row>
    <row r="53">
      <c r="B53" s="153" t="inlineStr">
        <is>
          <t>06</t>
        </is>
      </c>
      <c r="C53" s="147" t="inlineStr">
        <is>
          <t>6. Tiền thu khác từ hoạt động kinh doanh</t>
        </is>
      </c>
    </row>
    <row r="54">
      <c r="B54" s="153" t="inlineStr">
        <is>
          <t>07</t>
        </is>
      </c>
      <c r="C54" s="147" t="inlineStr">
        <is>
          <t>7. Tiền chi khác cho hoạt động kinh doanh</t>
        </is>
      </c>
    </row>
    <row r="55">
      <c r="B55" s="159" t="n">
        <v>20</v>
      </c>
      <c r="C55" s="148" t="inlineStr">
        <is>
          <t>Lưu chuyển tiền thuần từ hoạt động kinh doanh</t>
        </is>
      </c>
    </row>
    <row r="56">
      <c r="B56" s="158" t="n"/>
      <c r="C56" s="146" t="n"/>
    </row>
    <row r="57">
      <c r="B57" s="158" t="n"/>
      <c r="C57" s="146" t="inlineStr">
        <is>
          <t>II. Lưu chuyển tiền từ hoạt động đầu tư</t>
        </is>
      </c>
    </row>
    <row r="58">
      <c r="B58" s="158" t="n">
        <v>21</v>
      </c>
      <c r="C58" s="147" t="inlineStr">
        <is>
          <t>1.Tiền chi để mua sắm, xây dựng TSCĐ và các tài sản dài hạn khác</t>
        </is>
      </c>
    </row>
    <row r="59">
      <c r="B59" s="158" t="n">
        <v>22</v>
      </c>
      <c r="C59" s="147" t="inlineStr">
        <is>
          <t>2.Tiền thu từ thanh lý, nhượng bán TSCĐ và các tài sản dài hạn khác</t>
        </is>
      </c>
    </row>
    <row r="60">
      <c r="B60" s="158" t="n">
        <v>23</v>
      </c>
      <c r="C60" s="147" t="inlineStr">
        <is>
          <t>3.Tiền chi cho vay, mua các công cụ nợ của đơn vị khác</t>
        </is>
      </c>
    </row>
    <row r="61">
      <c r="B61" s="158" t="n">
        <v>24</v>
      </c>
      <c r="C61" s="147" t="inlineStr">
        <is>
          <t>4.Tiền thu hồi cho vay, bán lại các công cụ nợ của đơn vị khác</t>
        </is>
      </c>
    </row>
    <row r="62">
      <c r="B62" s="158" t="n">
        <v>25</v>
      </c>
      <c r="C62" s="147" t="inlineStr">
        <is>
          <t>5.Tiền chi đầu tư góp vốn vào đơn vị khác</t>
        </is>
      </c>
    </row>
    <row r="63">
      <c r="B63" s="158" t="n">
        <v>26</v>
      </c>
      <c r="C63" s="147" t="inlineStr">
        <is>
          <t>6.Tiền thu hồi đầu tư góp vốn vào đơn vị khác</t>
        </is>
      </c>
    </row>
    <row r="64">
      <c r="B64" s="158" t="n">
        <v>27</v>
      </c>
      <c r="C64" s="147" t="inlineStr">
        <is>
          <t>7.Tiền thu lãi cho vay, cổ tức và lợi nhuận được chia</t>
        </is>
      </c>
    </row>
    <row r="65">
      <c r="B65" s="159" t="n">
        <v>30</v>
      </c>
      <c r="C65" s="148" t="inlineStr">
        <is>
          <t>Lưu chuyển tiền thuần từ hoạt động đầu tư</t>
        </is>
      </c>
    </row>
    <row r="66">
      <c r="B66" s="158" t="n"/>
      <c r="C66" s="146" t="n"/>
    </row>
    <row r="67">
      <c r="B67" s="158" t="n"/>
      <c r="C67" s="146" t="inlineStr">
        <is>
          <t>III. Lưu chuyển tiền từ hoạt động tài chính</t>
        </is>
      </c>
    </row>
    <row r="68">
      <c r="B68" s="158" t="n">
        <v>31</v>
      </c>
      <c r="C68" s="147" t="inlineStr">
        <is>
          <t>1. Tiền thu từ phát hành cổ phiếu, nhận vốn góp của chủ sở hữu</t>
        </is>
      </c>
    </row>
    <row r="69" ht="28.5" customHeight="1" s="162">
      <c r="B69" s="158" t="n">
        <v>32</v>
      </c>
      <c r="C69" s="147" t="inlineStr">
        <is>
          <t xml:space="preserve">2. Tiền trả lại vốn góp cho các chủ sở hữu, mua lại cổ phiếu  của doanh nghiệp đã phát hành   </t>
        </is>
      </c>
    </row>
    <row r="70">
      <c r="B70" s="158" t="n">
        <v>33</v>
      </c>
      <c r="C70" s="147" t="inlineStr">
        <is>
          <t>3. Tiền thu từ đi vay</t>
        </is>
      </c>
    </row>
    <row r="71">
      <c r="B71" s="158" t="n">
        <v>34</v>
      </c>
      <c r="C71" s="147" t="inlineStr">
        <is>
          <t>4. Tiền trả nợ gốc vay</t>
        </is>
      </c>
    </row>
    <row r="72">
      <c r="B72" s="158" t="n">
        <v>35</v>
      </c>
      <c r="C72" s="147" t="inlineStr">
        <is>
          <t>5. Tiền trả nợ gốc thuê tài chính</t>
        </is>
      </c>
    </row>
    <row r="73">
      <c r="B73" s="158" t="n">
        <v>36</v>
      </c>
      <c r="C73" s="147" t="inlineStr">
        <is>
          <t>6. Cổ tức, lợi nhuận đã trả cho chủ sở hữu</t>
        </is>
      </c>
    </row>
    <row r="74">
      <c r="B74" s="159" t="n">
        <v>40</v>
      </c>
      <c r="C74" s="148" t="inlineStr">
        <is>
          <t>Lưu chuyển tiền thuần từ hoạt động tài chính</t>
        </is>
      </c>
    </row>
    <row r="75">
      <c r="B75" s="160" t="n">
        <v>50</v>
      </c>
      <c r="C75" s="146" t="inlineStr">
        <is>
          <t>Lưu chuyển tiền thuần trong kỳ (50 = 20+30+40)</t>
        </is>
      </c>
    </row>
    <row r="76">
      <c r="B76" s="160" t="n">
        <v>60</v>
      </c>
      <c r="C76" s="146" t="inlineStr">
        <is>
          <t>Tiền và tương đương tiền đầu kỳ</t>
        </is>
      </c>
    </row>
    <row r="77">
      <c r="B77" s="158" t="n">
        <v>61</v>
      </c>
      <c r="C77" s="147" t="inlineStr">
        <is>
          <t>Ảnh hưởng của thay đổi tỷ giá hối đoái quy đổi ngoại tệ</t>
        </is>
      </c>
    </row>
    <row r="78" ht="15.75" customHeight="1" s="162" thickBot="1">
      <c r="B78" s="161" t="n">
        <v>70</v>
      </c>
      <c r="C78" s="145" t="inlineStr">
        <is>
          <t>Tiền và tương đương tiền cuối kỳ (70 = 50+60+61)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126"/>
  <sheetViews>
    <sheetView workbookViewId="0">
      <selection activeCell="A1" sqref="A1"/>
    </sheetView>
  </sheetViews>
  <sheetFormatPr baseColWidth="8" defaultRowHeight="15"/>
  <sheetData>
    <row r="1">
      <c r="B1" s="368" t="inlineStr">
        <is>
          <t>company_id</t>
        </is>
      </c>
      <c r="C1" s="368" t="inlineStr">
        <is>
          <t>financial_statement_id</t>
        </is>
      </c>
      <c r="D1" s="368" t="inlineStr">
        <is>
          <t>code_tt</t>
        </is>
      </c>
      <c r="E1" s="368" t="inlineStr">
        <is>
          <t>fs_code</t>
        </is>
      </c>
      <c r="F1" s="368" t="inlineStr">
        <is>
          <t>stock_code</t>
        </is>
      </c>
      <c r="G1" s="368" t="inlineStr">
        <is>
          <t>fs_description</t>
        </is>
      </c>
      <c r="H1" s="368" t="inlineStr">
        <is>
          <t>Amount</t>
        </is>
      </c>
    </row>
    <row r="2">
      <c r="A2" s="368" t="n">
        <v>0</v>
      </c>
      <c r="B2" t="inlineStr">
        <is>
          <t>0800819038</t>
        </is>
      </c>
      <c r="C2" t="inlineStr">
        <is>
          <t>AAV-2018</t>
        </is>
      </c>
      <c r="E2" t="inlineStr">
        <is>
          <t>BCDKT</t>
        </is>
      </c>
      <c r="F2" t="inlineStr">
        <is>
          <t>AAV</t>
        </is>
      </c>
      <c r="G2" t="inlineStr">
        <is>
          <t xml:space="preserve">TÀI SẢN </t>
        </is>
      </c>
      <c r="H2" t="n">
        <v>0</v>
      </c>
    </row>
    <row r="3">
      <c r="A3" s="368" t="n">
        <v>1</v>
      </c>
      <c r="B3" t="inlineStr">
        <is>
          <t>0800819038</t>
        </is>
      </c>
      <c r="C3" t="inlineStr">
        <is>
          <t>AAV-2018</t>
        </is>
      </c>
      <c r="D3" t="inlineStr">
        <is>
          <t>100</t>
        </is>
      </c>
      <c r="E3" t="inlineStr">
        <is>
          <t>BCDKT</t>
        </is>
      </c>
      <c r="F3" t="inlineStr">
        <is>
          <t>AAV</t>
        </is>
      </c>
      <c r="G3" t="inlineStr">
        <is>
          <t xml:space="preserve">   A. TÀI SẢN NGẮN HẠN</t>
        </is>
      </c>
      <c r="H3" t="n">
        <v>182458</v>
      </c>
    </row>
    <row r="4">
      <c r="A4" s="368" t="n">
        <v>2</v>
      </c>
      <c r="B4" t="inlineStr">
        <is>
          <t>0800819038</t>
        </is>
      </c>
      <c r="C4" t="inlineStr">
        <is>
          <t>AAV-2018</t>
        </is>
      </c>
      <c r="D4" t="inlineStr">
        <is>
          <t>110</t>
        </is>
      </c>
      <c r="E4" t="inlineStr">
        <is>
          <t>BCDKT</t>
        </is>
      </c>
      <c r="F4" t="inlineStr">
        <is>
          <t>AAV</t>
        </is>
      </c>
      <c r="G4" t="inlineStr">
        <is>
          <t xml:space="preserve">    I. Tiền và các khoản tương đương tiền</t>
        </is>
      </c>
      <c r="H4" t="n">
        <v>19670</v>
      </c>
    </row>
    <row r="5">
      <c r="A5" s="368" t="n">
        <v>3</v>
      </c>
      <c r="B5" t="inlineStr">
        <is>
          <t>0800819038</t>
        </is>
      </c>
      <c r="C5" t="inlineStr">
        <is>
          <t>AAV-2018</t>
        </is>
      </c>
      <c r="D5" t="inlineStr">
        <is>
          <t>111</t>
        </is>
      </c>
      <c r="E5" t="inlineStr">
        <is>
          <t>BCDKT</t>
        </is>
      </c>
      <c r="F5" t="inlineStr">
        <is>
          <t>AAV</t>
        </is>
      </c>
      <c r="G5" t="inlineStr">
        <is>
          <t xml:space="preserve">    1. Tiền</t>
        </is>
      </c>
      <c r="H5" t="n">
        <v>14587</v>
      </c>
    </row>
    <row r="6">
      <c r="A6" s="368" t="n">
        <v>4</v>
      </c>
      <c r="B6" t="inlineStr">
        <is>
          <t>0800819038</t>
        </is>
      </c>
      <c r="C6" t="inlineStr">
        <is>
          <t>AAV-2018</t>
        </is>
      </c>
      <c r="D6" t="inlineStr">
        <is>
          <t>112</t>
        </is>
      </c>
      <c r="E6" t="inlineStr">
        <is>
          <t>BCDKT</t>
        </is>
      </c>
      <c r="F6" t="inlineStr">
        <is>
          <t>AAV</t>
        </is>
      </c>
      <c r="G6" t="inlineStr">
        <is>
          <t xml:space="preserve">    2. Các khoản tương đương tiền</t>
        </is>
      </c>
      <c r="H6" t="n">
        <v>5083</v>
      </c>
    </row>
    <row r="7">
      <c r="A7" s="368" t="n">
        <v>5</v>
      </c>
      <c r="B7" t="inlineStr">
        <is>
          <t>0800819038</t>
        </is>
      </c>
      <c r="C7" t="inlineStr">
        <is>
          <t>AAV-2018</t>
        </is>
      </c>
      <c r="D7" t="inlineStr">
        <is>
          <t>120</t>
        </is>
      </c>
      <c r="E7" t="inlineStr">
        <is>
          <t>BCDKT</t>
        </is>
      </c>
      <c r="F7" t="inlineStr">
        <is>
          <t>AAV</t>
        </is>
      </c>
      <c r="G7" t="inlineStr">
        <is>
          <t xml:space="preserve">    II.  Đầu tư tài chính ngắn hạn</t>
        </is>
      </c>
      <c r="H7" t="n">
        <v>0</v>
      </c>
    </row>
    <row r="8">
      <c r="A8" s="368" t="n">
        <v>6</v>
      </c>
      <c r="B8" t="inlineStr">
        <is>
          <t>0800819038</t>
        </is>
      </c>
      <c r="C8" t="inlineStr">
        <is>
          <t>AAV-2018</t>
        </is>
      </c>
      <c r="D8" t="inlineStr">
        <is>
          <t>121</t>
        </is>
      </c>
      <c r="E8" t="inlineStr">
        <is>
          <t>BCDKT</t>
        </is>
      </c>
      <c r="F8" t="inlineStr">
        <is>
          <t>AAV</t>
        </is>
      </c>
      <c r="G8" t="inlineStr">
        <is>
          <t xml:space="preserve">    1. Chứng khoán kinh doanh</t>
        </is>
      </c>
      <c r="H8" t="n">
        <v>0</v>
      </c>
    </row>
    <row r="9">
      <c r="A9" s="368" t="n">
        <v>7</v>
      </c>
      <c r="B9" t="inlineStr">
        <is>
          <t>0800819038</t>
        </is>
      </c>
      <c r="C9" t="inlineStr">
        <is>
          <t>AAV-2018</t>
        </is>
      </c>
      <c r="D9" t="inlineStr">
        <is>
          <t>122</t>
        </is>
      </c>
      <c r="E9" t="inlineStr">
        <is>
          <t>BCDKT</t>
        </is>
      </c>
      <c r="F9" t="inlineStr">
        <is>
          <t>AAV</t>
        </is>
      </c>
      <c r="G9" t="inlineStr">
        <is>
          <t xml:space="preserve">    2. Dự phòng giảm giá chứng khoán kinh doanh (*)</t>
        </is>
      </c>
      <c r="H9" t="n">
        <v>0</v>
      </c>
    </row>
    <row r="10">
      <c r="A10" s="368" t="n">
        <v>8</v>
      </c>
      <c r="B10" t="inlineStr">
        <is>
          <t>0800819038</t>
        </is>
      </c>
      <c r="C10" t="inlineStr">
        <is>
          <t>AAV-2018</t>
        </is>
      </c>
      <c r="D10" t="inlineStr">
        <is>
          <t>123</t>
        </is>
      </c>
      <c r="E10" t="inlineStr">
        <is>
          <t>BCDKT</t>
        </is>
      </c>
      <c r="F10" t="inlineStr">
        <is>
          <t>AAV</t>
        </is>
      </c>
      <c r="G10" t="inlineStr">
        <is>
          <t xml:space="preserve">    3. Đầu tư nắm giữ đến ngày đáo hạn</t>
        </is>
      </c>
      <c r="H10" t="n">
        <v>0</v>
      </c>
    </row>
    <row r="11">
      <c r="A11" s="368" t="n">
        <v>9</v>
      </c>
      <c r="B11" t="inlineStr">
        <is>
          <t>0800819038</t>
        </is>
      </c>
      <c r="C11" t="inlineStr">
        <is>
          <t>AAV-2018</t>
        </is>
      </c>
      <c r="D11" t="inlineStr">
        <is>
          <t>130</t>
        </is>
      </c>
      <c r="E11" t="inlineStr">
        <is>
          <t>BCDKT</t>
        </is>
      </c>
      <c r="F11" t="inlineStr">
        <is>
          <t>AAV</t>
        </is>
      </c>
      <c r="G11" t="inlineStr">
        <is>
          <t xml:space="preserve">    III. Các khoản phải thu ngắn hạn</t>
        </is>
      </c>
      <c r="H11" t="n">
        <v>126287</v>
      </c>
    </row>
    <row r="12">
      <c r="A12" s="368" t="n">
        <v>10</v>
      </c>
      <c r="B12" t="inlineStr">
        <is>
          <t>0800819038</t>
        </is>
      </c>
      <c r="C12" t="inlineStr">
        <is>
          <t>AAV-2018</t>
        </is>
      </c>
      <c r="D12" t="inlineStr">
        <is>
          <t>131</t>
        </is>
      </c>
      <c r="E12" t="inlineStr">
        <is>
          <t>BCDKT</t>
        </is>
      </c>
      <c r="F12" t="inlineStr">
        <is>
          <t>AAV</t>
        </is>
      </c>
      <c r="G12" t="inlineStr">
        <is>
          <t xml:space="preserve">    1. Phải thu ngắn hạn của khách hàng</t>
        </is>
      </c>
      <c r="H12" t="n">
        <v>78452</v>
      </c>
    </row>
    <row r="13">
      <c r="A13" s="368" t="n">
        <v>11</v>
      </c>
      <c r="B13" t="inlineStr">
        <is>
          <t>0800819038</t>
        </is>
      </c>
      <c r="C13" t="inlineStr">
        <is>
          <t>AAV-2018</t>
        </is>
      </c>
      <c r="D13" t="inlineStr">
        <is>
          <t>132</t>
        </is>
      </c>
      <c r="E13" t="inlineStr">
        <is>
          <t>BCDKT</t>
        </is>
      </c>
      <c r="F13" t="inlineStr">
        <is>
          <t>AAV</t>
        </is>
      </c>
      <c r="G13" t="inlineStr">
        <is>
          <t xml:space="preserve">    2. Trả trước cho người bán ngắn hạn</t>
        </is>
      </c>
      <c r="H13" t="n">
        <v>18852</v>
      </c>
    </row>
    <row r="14">
      <c r="A14" s="368" t="n">
        <v>12</v>
      </c>
      <c r="B14" t="inlineStr">
        <is>
          <t>0800819038</t>
        </is>
      </c>
      <c r="C14" t="inlineStr">
        <is>
          <t>AAV-2018</t>
        </is>
      </c>
      <c r="D14" t="inlineStr">
        <is>
          <t>133</t>
        </is>
      </c>
      <c r="E14" t="inlineStr">
        <is>
          <t>BCDKT</t>
        </is>
      </c>
      <c r="F14" t="inlineStr">
        <is>
          <t>AAV</t>
        </is>
      </c>
      <c r="G14" t="inlineStr">
        <is>
          <t xml:space="preserve">    3. Phải thu nội bộ ngắn hạn</t>
        </is>
      </c>
      <c r="H14" t="n">
        <v>0</v>
      </c>
    </row>
    <row r="15">
      <c r="A15" s="368" t="n">
        <v>13</v>
      </c>
      <c r="B15" t="inlineStr">
        <is>
          <t>0800819038</t>
        </is>
      </c>
      <c r="C15" t="inlineStr">
        <is>
          <t>AAV-2018</t>
        </is>
      </c>
      <c r="D15" t="inlineStr">
        <is>
          <t>134</t>
        </is>
      </c>
      <c r="E15" t="inlineStr">
        <is>
          <t>BCDKT</t>
        </is>
      </c>
      <c r="F15" t="inlineStr">
        <is>
          <t>AAV</t>
        </is>
      </c>
      <c r="G15" t="inlineStr">
        <is>
          <t xml:space="preserve">    4. Phải thu theo tiến độ kế hoạch hợp đồng xây dựng</t>
        </is>
      </c>
      <c r="H15" t="n">
        <v>0</v>
      </c>
    </row>
    <row r="16">
      <c r="A16" s="368" t="n">
        <v>14</v>
      </c>
      <c r="B16" t="inlineStr">
        <is>
          <t>0800819038</t>
        </is>
      </c>
      <c r="C16" t="inlineStr">
        <is>
          <t>AAV-2018</t>
        </is>
      </c>
      <c r="D16" t="inlineStr">
        <is>
          <t>135</t>
        </is>
      </c>
      <c r="E16" t="inlineStr">
        <is>
          <t>BCDKT</t>
        </is>
      </c>
      <c r="F16" t="inlineStr">
        <is>
          <t>AAV</t>
        </is>
      </c>
      <c r="G16" t="inlineStr">
        <is>
          <t xml:space="preserve">    5. Phải thu về cho vay ngắn hạn</t>
        </is>
      </c>
      <c r="H16" t="n">
        <v>5000</v>
      </c>
    </row>
    <row r="17">
      <c r="A17" s="368" t="n">
        <v>15</v>
      </c>
      <c r="B17" t="inlineStr">
        <is>
          <t>0800819038</t>
        </is>
      </c>
      <c r="C17" t="inlineStr">
        <is>
          <t>AAV-2018</t>
        </is>
      </c>
      <c r="D17" t="inlineStr">
        <is>
          <t>136</t>
        </is>
      </c>
      <c r="E17" t="inlineStr">
        <is>
          <t>BCDKT</t>
        </is>
      </c>
      <c r="F17" t="inlineStr">
        <is>
          <t>AAV</t>
        </is>
      </c>
      <c r="G17" t="inlineStr">
        <is>
          <t xml:space="preserve">    6. Phải thu ngắn hạn khác</t>
        </is>
      </c>
      <c r="H17" t="n">
        <v>25792</v>
      </c>
    </row>
    <row r="18">
      <c r="A18" s="368" t="n">
        <v>16</v>
      </c>
      <c r="B18" t="inlineStr">
        <is>
          <t>0800819038</t>
        </is>
      </c>
      <c r="C18" t="inlineStr">
        <is>
          <t>AAV-2018</t>
        </is>
      </c>
      <c r="D18" t="inlineStr">
        <is>
          <t>137</t>
        </is>
      </c>
      <c r="E18" t="inlineStr">
        <is>
          <t>BCDKT</t>
        </is>
      </c>
      <c r="F18" t="inlineStr">
        <is>
          <t>AAV</t>
        </is>
      </c>
      <c r="G18" t="inlineStr">
        <is>
          <t xml:space="preserve">    7. Dự phòng phải thu ngắn hạn khó đòi (*)</t>
        </is>
      </c>
      <c r="H18" t="n">
        <v>-1808</v>
      </c>
    </row>
    <row r="19">
      <c r="A19" s="368" t="n">
        <v>17</v>
      </c>
      <c r="B19" t="inlineStr">
        <is>
          <t>0800819038</t>
        </is>
      </c>
      <c r="C19" t="inlineStr">
        <is>
          <t>AAV-2018</t>
        </is>
      </c>
      <c r="D19" t="inlineStr">
        <is>
          <t>139</t>
        </is>
      </c>
      <c r="E19" t="inlineStr">
        <is>
          <t>BCDKT</t>
        </is>
      </c>
      <c r="F19" t="inlineStr">
        <is>
          <t>AAV</t>
        </is>
      </c>
      <c r="G19" t="inlineStr">
        <is>
          <t xml:space="preserve">    8. Tài sản thiếu chờ xử lý</t>
        </is>
      </c>
      <c r="H19" t="n">
        <v>0</v>
      </c>
    </row>
    <row r="20">
      <c r="A20" s="368" t="n">
        <v>18</v>
      </c>
      <c r="B20" t="inlineStr">
        <is>
          <t>0800819038</t>
        </is>
      </c>
      <c r="C20" t="inlineStr">
        <is>
          <t>AAV-2018</t>
        </is>
      </c>
      <c r="D20" t="inlineStr">
        <is>
          <t>140</t>
        </is>
      </c>
      <c r="E20" t="inlineStr">
        <is>
          <t>BCDKT</t>
        </is>
      </c>
      <c r="F20" t="inlineStr">
        <is>
          <t>AAV</t>
        </is>
      </c>
      <c r="G20" t="inlineStr">
        <is>
          <t xml:space="preserve">    IV. Hàng tồn kho</t>
        </is>
      </c>
      <c r="H20" t="n">
        <v>28606</v>
      </c>
    </row>
    <row r="21">
      <c r="A21" s="368" t="n">
        <v>19</v>
      </c>
      <c r="B21" t="inlineStr">
        <is>
          <t>0800819038</t>
        </is>
      </c>
      <c r="C21" t="inlineStr">
        <is>
          <t>AAV-2018</t>
        </is>
      </c>
      <c r="D21" t="inlineStr">
        <is>
          <t>141</t>
        </is>
      </c>
      <c r="E21" t="inlineStr">
        <is>
          <t>BCDKT</t>
        </is>
      </c>
      <c r="F21" t="inlineStr">
        <is>
          <t>AAV</t>
        </is>
      </c>
      <c r="G21" t="inlineStr">
        <is>
          <t xml:space="preserve">    1. Hàng tồn kho</t>
        </is>
      </c>
      <c r="H21" t="n">
        <v>28606</v>
      </c>
    </row>
    <row r="22">
      <c r="A22" s="368" t="n">
        <v>20</v>
      </c>
      <c r="B22" t="inlineStr">
        <is>
          <t>0800819038</t>
        </is>
      </c>
      <c r="C22" t="inlineStr">
        <is>
          <t>AAV-2018</t>
        </is>
      </c>
      <c r="D22" t="inlineStr">
        <is>
          <t>149</t>
        </is>
      </c>
      <c r="E22" t="inlineStr">
        <is>
          <t>BCDKT</t>
        </is>
      </c>
      <c r="F22" t="inlineStr">
        <is>
          <t>AAV</t>
        </is>
      </c>
      <c r="G22" t="inlineStr">
        <is>
          <t xml:space="preserve">    2. Dự phòng giảm giá hàng tồn kho (*)</t>
        </is>
      </c>
      <c r="H22" t="n">
        <v>0</v>
      </c>
    </row>
    <row r="23">
      <c r="A23" s="368" t="n">
        <v>21</v>
      </c>
      <c r="B23" t="inlineStr">
        <is>
          <t>0800819038</t>
        </is>
      </c>
      <c r="C23" t="inlineStr">
        <is>
          <t>AAV-2018</t>
        </is>
      </c>
      <c r="D23" t="inlineStr">
        <is>
          <t>150</t>
        </is>
      </c>
      <c r="E23" t="inlineStr">
        <is>
          <t>BCDKT</t>
        </is>
      </c>
      <c r="F23" t="inlineStr">
        <is>
          <t>AAV</t>
        </is>
      </c>
      <c r="G23" t="inlineStr">
        <is>
          <t xml:space="preserve">    V. Tài sản ngắn hạn khác</t>
        </is>
      </c>
      <c r="H23" t="n">
        <v>7895</v>
      </c>
    </row>
    <row r="24">
      <c r="A24" s="368" t="n">
        <v>22</v>
      </c>
      <c r="B24" t="inlineStr">
        <is>
          <t>0800819038</t>
        </is>
      </c>
      <c r="C24" t="inlineStr">
        <is>
          <t>AAV-2018</t>
        </is>
      </c>
      <c r="D24" t="inlineStr">
        <is>
          <t>151</t>
        </is>
      </c>
      <c r="E24" t="inlineStr">
        <is>
          <t>BCDKT</t>
        </is>
      </c>
      <c r="F24" t="inlineStr">
        <is>
          <t>AAV</t>
        </is>
      </c>
      <c r="G24" t="inlineStr">
        <is>
          <t xml:space="preserve">    1. Chi phí trả trước ngắn hạn</t>
        </is>
      </c>
      <c r="H24" t="n">
        <v>0</v>
      </c>
    </row>
    <row r="25">
      <c r="A25" s="368" t="n">
        <v>23</v>
      </c>
      <c r="B25" t="inlineStr">
        <is>
          <t>0800819038</t>
        </is>
      </c>
      <c r="C25" t="inlineStr">
        <is>
          <t>AAV-2018</t>
        </is>
      </c>
      <c r="D25" t="inlineStr">
        <is>
          <t>152</t>
        </is>
      </c>
      <c r="E25" t="inlineStr">
        <is>
          <t>BCDKT</t>
        </is>
      </c>
      <c r="F25" t="inlineStr">
        <is>
          <t>AAV</t>
        </is>
      </c>
      <c r="G25" t="inlineStr">
        <is>
          <t xml:space="preserve">    2. Thuế GTGT được khấu trừ</t>
        </is>
      </c>
      <c r="H25" t="n">
        <v>7895</v>
      </c>
    </row>
    <row r="26">
      <c r="A26" s="368" t="n">
        <v>24</v>
      </c>
      <c r="B26" t="inlineStr">
        <is>
          <t>0800819038</t>
        </is>
      </c>
      <c r="C26" t="inlineStr">
        <is>
          <t>AAV-2018</t>
        </is>
      </c>
      <c r="D26" t="inlineStr">
        <is>
          <t>153</t>
        </is>
      </c>
      <c r="E26" t="inlineStr">
        <is>
          <t>BCDKT</t>
        </is>
      </c>
      <c r="F26" t="inlineStr">
        <is>
          <t>AAV</t>
        </is>
      </c>
      <c r="G26" t="inlineStr">
        <is>
          <t xml:space="preserve">    3. Thuế và các khoản khác phải thu của nhà nước</t>
        </is>
      </c>
      <c r="H26" t="n">
        <v>0</v>
      </c>
    </row>
    <row r="27">
      <c r="A27" s="368" t="n">
        <v>25</v>
      </c>
      <c r="B27" t="inlineStr">
        <is>
          <t>0800819038</t>
        </is>
      </c>
      <c r="C27" t="inlineStr">
        <is>
          <t>AAV-2018</t>
        </is>
      </c>
      <c r="D27" t="inlineStr">
        <is>
          <t>154</t>
        </is>
      </c>
      <c r="E27" t="inlineStr">
        <is>
          <t>BCDKT</t>
        </is>
      </c>
      <c r="F27" t="inlineStr">
        <is>
          <t>AAV</t>
        </is>
      </c>
      <c r="G27" t="inlineStr">
        <is>
          <t xml:space="preserve">    4. Giao dịch mua bán lại trái phiếu chính phủ</t>
        </is>
      </c>
      <c r="H27" t="n">
        <v>0</v>
      </c>
    </row>
    <row r="28">
      <c r="A28" s="368" t="n">
        <v>26</v>
      </c>
      <c r="B28" t="inlineStr">
        <is>
          <t>0800819038</t>
        </is>
      </c>
      <c r="C28" t="inlineStr">
        <is>
          <t>AAV-2018</t>
        </is>
      </c>
      <c r="D28" t="inlineStr">
        <is>
          <t>155</t>
        </is>
      </c>
      <c r="E28" t="inlineStr">
        <is>
          <t>BCDKT</t>
        </is>
      </c>
      <c r="F28" t="inlineStr">
        <is>
          <t>AAV</t>
        </is>
      </c>
      <c r="G28" t="inlineStr">
        <is>
          <t xml:space="preserve">    5. Tài sản ngắn hạn khác</t>
        </is>
      </c>
      <c r="H28" t="n">
        <v>0</v>
      </c>
    </row>
    <row r="29">
      <c r="A29" s="368" t="n">
        <v>27</v>
      </c>
      <c r="B29" t="inlineStr">
        <is>
          <t>0800819038</t>
        </is>
      </c>
      <c r="C29" t="inlineStr">
        <is>
          <t>AAV-2018</t>
        </is>
      </c>
      <c r="D29" t="inlineStr">
        <is>
          <t>200</t>
        </is>
      </c>
      <c r="E29" t="inlineStr">
        <is>
          <t>BCDKT</t>
        </is>
      </c>
      <c r="F29" t="inlineStr">
        <is>
          <t>AAV</t>
        </is>
      </c>
      <c r="G29" t="inlineStr">
        <is>
          <t xml:space="preserve">   B. TÀI SẢN DÀI HẠN</t>
        </is>
      </c>
      <c r="H29" t="n">
        <v>207695</v>
      </c>
    </row>
    <row r="30">
      <c r="A30" s="368" t="n">
        <v>28</v>
      </c>
      <c r="B30" t="inlineStr">
        <is>
          <t>0800819038</t>
        </is>
      </c>
      <c r="C30" t="inlineStr">
        <is>
          <t>AAV-2018</t>
        </is>
      </c>
      <c r="D30" t="inlineStr">
        <is>
          <t>210</t>
        </is>
      </c>
      <c r="E30" t="inlineStr">
        <is>
          <t>BCDKT</t>
        </is>
      </c>
      <c r="F30" t="inlineStr">
        <is>
          <t>AAV</t>
        </is>
      </c>
      <c r="G30" t="inlineStr">
        <is>
          <t xml:space="preserve">    I. Các khoản phải thu dài hạn</t>
        </is>
      </c>
      <c r="H30" t="n">
        <v>23178</v>
      </c>
    </row>
    <row r="31">
      <c r="A31" s="368" t="n">
        <v>29</v>
      </c>
      <c r="B31" t="inlineStr">
        <is>
          <t>0800819038</t>
        </is>
      </c>
      <c r="C31" t="inlineStr">
        <is>
          <t>AAV-2018</t>
        </is>
      </c>
      <c r="D31" t="inlineStr">
        <is>
          <t>211</t>
        </is>
      </c>
      <c r="E31" t="inlineStr">
        <is>
          <t>BCDKT</t>
        </is>
      </c>
      <c r="F31" t="inlineStr">
        <is>
          <t>AAV</t>
        </is>
      </c>
      <c r="G31" t="inlineStr">
        <is>
          <t xml:space="preserve">    1. Phải thu dài hạn của khách hàng</t>
        </is>
      </c>
      <c r="H31" t="n">
        <v>0</v>
      </c>
    </row>
    <row r="32">
      <c r="A32" s="368" t="n">
        <v>30</v>
      </c>
      <c r="B32" t="inlineStr">
        <is>
          <t>0800819038</t>
        </is>
      </c>
      <c r="C32" t="inlineStr">
        <is>
          <t>AAV-2018</t>
        </is>
      </c>
      <c r="D32" t="inlineStr">
        <is>
          <t>212</t>
        </is>
      </c>
      <c r="E32" t="inlineStr">
        <is>
          <t>BCDKT</t>
        </is>
      </c>
      <c r="F32" t="inlineStr">
        <is>
          <t>AAV</t>
        </is>
      </c>
      <c r="G32" t="inlineStr">
        <is>
          <t xml:space="preserve">    2. Trả trước cho người bán dài hạn</t>
        </is>
      </c>
      <c r="H32" t="n">
        <v>0</v>
      </c>
    </row>
    <row r="33">
      <c r="A33" s="368" t="n">
        <v>31</v>
      </c>
      <c r="B33" t="inlineStr">
        <is>
          <t>0800819038</t>
        </is>
      </c>
      <c r="C33" t="inlineStr">
        <is>
          <t>AAV-2018</t>
        </is>
      </c>
      <c r="D33" t="inlineStr">
        <is>
          <t>213</t>
        </is>
      </c>
      <c r="E33" t="inlineStr">
        <is>
          <t>BCDKT</t>
        </is>
      </c>
      <c r="F33" t="inlineStr">
        <is>
          <t>AAV</t>
        </is>
      </c>
      <c r="G33" t="inlineStr">
        <is>
          <t xml:space="preserve">    3. Vốn kinh doanh ở các đơn vị trực thuộc</t>
        </is>
      </c>
      <c r="H33" t="n">
        <v>0</v>
      </c>
    </row>
    <row r="34">
      <c r="A34" s="368" t="n">
        <v>32</v>
      </c>
      <c r="B34" t="inlineStr">
        <is>
          <t>0800819038</t>
        </is>
      </c>
      <c r="C34" t="inlineStr">
        <is>
          <t>AAV-2018</t>
        </is>
      </c>
      <c r="D34" t="inlineStr">
        <is>
          <t>214</t>
        </is>
      </c>
      <c r="E34" t="inlineStr">
        <is>
          <t>BCDKT</t>
        </is>
      </c>
      <c r="F34" t="inlineStr">
        <is>
          <t>AAV</t>
        </is>
      </c>
      <c r="G34" t="inlineStr">
        <is>
          <t xml:space="preserve">    4.  Phải thu nội bộ dài hạn </t>
        </is>
      </c>
      <c r="H34" t="n">
        <v>0</v>
      </c>
    </row>
    <row r="35">
      <c r="A35" s="368" t="n">
        <v>33</v>
      </c>
      <c r="B35" t="inlineStr">
        <is>
          <t>0800819038</t>
        </is>
      </c>
      <c r="C35" t="inlineStr">
        <is>
          <t>AAV-2018</t>
        </is>
      </c>
      <c r="D35" t="inlineStr">
        <is>
          <t>215</t>
        </is>
      </c>
      <c r="E35" t="inlineStr">
        <is>
          <t>BCDKT</t>
        </is>
      </c>
      <c r="F35" t="inlineStr">
        <is>
          <t>AAV</t>
        </is>
      </c>
      <c r="G35" t="inlineStr">
        <is>
          <t xml:space="preserve">    5. Phải thu về cho vay dài hạn</t>
        </is>
      </c>
      <c r="H35" t="n">
        <v>0</v>
      </c>
    </row>
    <row r="36">
      <c r="A36" s="368" t="n">
        <v>34</v>
      </c>
      <c r="B36" t="inlineStr">
        <is>
          <t>0800819038</t>
        </is>
      </c>
      <c r="C36" t="inlineStr">
        <is>
          <t>AAV-2018</t>
        </is>
      </c>
      <c r="D36" t="inlineStr">
        <is>
          <t>216</t>
        </is>
      </c>
      <c r="E36" t="inlineStr">
        <is>
          <t>BCDKT</t>
        </is>
      </c>
      <c r="F36" t="inlineStr">
        <is>
          <t>AAV</t>
        </is>
      </c>
      <c r="G36" t="inlineStr">
        <is>
          <t xml:space="preserve">    6. Phải thu dài hạn khác</t>
        </is>
      </c>
      <c r="H36" t="n">
        <v>23178</v>
      </c>
    </row>
    <row r="37">
      <c r="A37" s="368" t="n">
        <v>35</v>
      </c>
      <c r="B37" t="inlineStr">
        <is>
          <t>0800819038</t>
        </is>
      </c>
      <c r="C37" t="inlineStr">
        <is>
          <t>AAV-2018</t>
        </is>
      </c>
      <c r="D37" t="inlineStr">
        <is>
          <t>219</t>
        </is>
      </c>
      <c r="E37" t="inlineStr">
        <is>
          <t>BCDKT</t>
        </is>
      </c>
      <c r="F37" t="inlineStr">
        <is>
          <t>AAV</t>
        </is>
      </c>
      <c r="G37" t="inlineStr">
        <is>
          <t xml:space="preserve">    7. Dự phòng phải thu dài hạn khó đòi (*)</t>
        </is>
      </c>
      <c r="H37" t="n">
        <v>0</v>
      </c>
    </row>
    <row r="38">
      <c r="A38" s="368" t="n">
        <v>36</v>
      </c>
      <c r="B38" t="inlineStr">
        <is>
          <t>0800819038</t>
        </is>
      </c>
      <c r="C38" t="inlineStr">
        <is>
          <t>AAV-2018</t>
        </is>
      </c>
      <c r="D38" t="inlineStr">
        <is>
          <t>220</t>
        </is>
      </c>
      <c r="E38" t="inlineStr">
        <is>
          <t>BCDKT</t>
        </is>
      </c>
      <c r="F38" t="inlineStr">
        <is>
          <t>AAV</t>
        </is>
      </c>
      <c r="G38" t="inlineStr">
        <is>
          <t xml:space="preserve">    II. Tài sản cố định</t>
        </is>
      </c>
      <c r="H38" t="n">
        <v>42767</v>
      </c>
    </row>
    <row r="39">
      <c r="A39" s="368" t="n">
        <v>37</v>
      </c>
      <c r="B39" t="inlineStr">
        <is>
          <t>0800819038</t>
        </is>
      </c>
      <c r="C39" t="inlineStr">
        <is>
          <t>AAV-2018</t>
        </is>
      </c>
      <c r="D39" t="inlineStr">
        <is>
          <t>221</t>
        </is>
      </c>
      <c r="E39" t="inlineStr">
        <is>
          <t>BCDKT</t>
        </is>
      </c>
      <c r="F39" t="inlineStr">
        <is>
          <t>AAV</t>
        </is>
      </c>
      <c r="G39" t="inlineStr">
        <is>
          <t xml:space="preserve">     1. Tài sản cố định hữu hình</t>
        </is>
      </c>
      <c r="H39" t="n">
        <v>42767</v>
      </c>
    </row>
    <row r="40">
      <c r="A40" s="368" t="n">
        <v>38</v>
      </c>
      <c r="B40" t="inlineStr">
        <is>
          <t>0800819038</t>
        </is>
      </c>
      <c r="C40" t="inlineStr">
        <is>
          <t>AAV-2018</t>
        </is>
      </c>
      <c r="D40" t="inlineStr">
        <is>
          <t>222</t>
        </is>
      </c>
      <c r="E40" t="inlineStr">
        <is>
          <t>BCDKT</t>
        </is>
      </c>
      <c r="F40" t="inlineStr">
        <is>
          <t>AAV</t>
        </is>
      </c>
      <c r="G40" t="inlineStr">
        <is>
          <t xml:space="preserve">           - Nguyên giá</t>
        </is>
      </c>
      <c r="H40" t="n">
        <v>53941</v>
      </c>
    </row>
    <row r="41">
      <c r="A41" s="368" t="n">
        <v>39</v>
      </c>
      <c r="B41" t="inlineStr">
        <is>
          <t>0800819038</t>
        </is>
      </c>
      <c r="C41" t="inlineStr">
        <is>
          <t>AAV-2018</t>
        </is>
      </c>
      <c r="D41" t="inlineStr">
        <is>
          <t>223</t>
        </is>
      </c>
      <c r="E41" t="inlineStr">
        <is>
          <t>BCDKT</t>
        </is>
      </c>
      <c r="F41" t="inlineStr">
        <is>
          <t>AAV</t>
        </is>
      </c>
      <c r="G41" t="inlineStr">
        <is>
          <t xml:space="preserve">           - Giá trị hao mòn lũy kế (*)</t>
        </is>
      </c>
      <c r="H41" t="n">
        <v>-11175</v>
      </c>
    </row>
    <row r="42">
      <c r="A42" s="368" t="n">
        <v>40</v>
      </c>
      <c r="B42" t="inlineStr">
        <is>
          <t>0800819038</t>
        </is>
      </c>
      <c r="C42" t="inlineStr">
        <is>
          <t>AAV-2018</t>
        </is>
      </c>
      <c r="D42" t="inlineStr">
        <is>
          <t>224</t>
        </is>
      </c>
      <c r="E42" t="inlineStr">
        <is>
          <t>BCDKT</t>
        </is>
      </c>
      <c r="F42" t="inlineStr">
        <is>
          <t>AAV</t>
        </is>
      </c>
      <c r="G42" t="inlineStr">
        <is>
          <t xml:space="preserve">     2. Tài sản cố định thuê tài chính</t>
        </is>
      </c>
      <c r="H42" t="n">
        <v>0</v>
      </c>
    </row>
    <row r="43">
      <c r="A43" s="368" t="n">
        <v>41</v>
      </c>
      <c r="B43" t="inlineStr">
        <is>
          <t>0800819038</t>
        </is>
      </c>
      <c r="C43" t="inlineStr">
        <is>
          <t>AAV-2018</t>
        </is>
      </c>
      <c r="D43" t="inlineStr">
        <is>
          <t>222</t>
        </is>
      </c>
      <c r="E43" t="inlineStr">
        <is>
          <t>BCDKT</t>
        </is>
      </c>
      <c r="F43" t="inlineStr">
        <is>
          <t>AAV</t>
        </is>
      </c>
      <c r="G43" t="inlineStr">
        <is>
          <t xml:space="preserve">           - Nguyên giá</t>
        </is>
      </c>
      <c r="H43" t="n">
        <v>0</v>
      </c>
    </row>
    <row r="44">
      <c r="A44" s="368" t="n">
        <v>42</v>
      </c>
      <c r="B44" t="inlineStr">
        <is>
          <t>0800819038</t>
        </is>
      </c>
      <c r="C44" t="inlineStr">
        <is>
          <t>AAV-2018</t>
        </is>
      </c>
      <c r="D44" t="inlineStr">
        <is>
          <t>223</t>
        </is>
      </c>
      <c r="E44" t="inlineStr">
        <is>
          <t>BCDKT</t>
        </is>
      </c>
      <c r="F44" t="inlineStr">
        <is>
          <t>AAV</t>
        </is>
      </c>
      <c r="G44" t="inlineStr">
        <is>
          <t xml:space="preserve">           - Giá trị hao mòn lũy kế (*)</t>
        </is>
      </c>
      <c r="H44" t="n">
        <v>0</v>
      </c>
    </row>
    <row r="45">
      <c r="A45" s="368" t="n">
        <v>43</v>
      </c>
      <c r="B45" t="inlineStr">
        <is>
          <t>0800819038</t>
        </is>
      </c>
      <c r="C45" t="inlineStr">
        <is>
          <t>AAV-2018</t>
        </is>
      </c>
      <c r="D45" t="inlineStr">
        <is>
          <t>227</t>
        </is>
      </c>
      <c r="E45" t="inlineStr">
        <is>
          <t>BCDKT</t>
        </is>
      </c>
      <c r="F45" t="inlineStr">
        <is>
          <t>AAV</t>
        </is>
      </c>
      <c r="G45" t="inlineStr">
        <is>
          <t xml:space="preserve">     3. Tài sản cố định vô hình</t>
        </is>
      </c>
      <c r="H45" t="n">
        <v>0</v>
      </c>
    </row>
    <row r="46">
      <c r="A46" s="368" t="n">
        <v>44</v>
      </c>
      <c r="B46" t="inlineStr">
        <is>
          <t>0800819038</t>
        </is>
      </c>
      <c r="C46" t="inlineStr">
        <is>
          <t>AAV-2018</t>
        </is>
      </c>
      <c r="D46" t="inlineStr">
        <is>
          <t>222</t>
        </is>
      </c>
      <c r="E46" t="inlineStr">
        <is>
          <t>BCDKT</t>
        </is>
      </c>
      <c r="F46" t="inlineStr">
        <is>
          <t>AAV</t>
        </is>
      </c>
      <c r="G46" t="inlineStr">
        <is>
          <t xml:space="preserve">           - Nguyên giá</t>
        </is>
      </c>
      <c r="H46" t="n">
        <v>0</v>
      </c>
    </row>
    <row r="47">
      <c r="A47" s="368" t="n">
        <v>45</v>
      </c>
      <c r="B47" t="inlineStr">
        <is>
          <t>0800819038</t>
        </is>
      </c>
      <c r="C47" t="inlineStr">
        <is>
          <t>AAV-2018</t>
        </is>
      </c>
      <c r="D47" t="inlineStr">
        <is>
          <t>223</t>
        </is>
      </c>
      <c r="E47" t="inlineStr">
        <is>
          <t>BCDKT</t>
        </is>
      </c>
      <c r="F47" t="inlineStr">
        <is>
          <t>AAV</t>
        </is>
      </c>
      <c r="G47" t="inlineStr">
        <is>
          <t xml:space="preserve">           - Giá trị hao mòn lũy kế (*)</t>
        </is>
      </c>
      <c r="H47" t="n">
        <v>0</v>
      </c>
    </row>
    <row r="48">
      <c r="A48" s="368" t="n">
        <v>46</v>
      </c>
      <c r="B48" t="inlineStr">
        <is>
          <t>0800819038</t>
        </is>
      </c>
      <c r="C48" t="inlineStr">
        <is>
          <t>AAV-2018</t>
        </is>
      </c>
      <c r="D48" t="inlineStr">
        <is>
          <t>230</t>
        </is>
      </c>
      <c r="E48" t="inlineStr">
        <is>
          <t>BCDKT</t>
        </is>
      </c>
      <c r="F48" t="inlineStr">
        <is>
          <t>AAV</t>
        </is>
      </c>
      <c r="G48" t="inlineStr">
        <is>
          <t xml:space="preserve">    III. Bất động sản đầu tư</t>
        </is>
      </c>
      <c r="H48" t="n">
        <v>5370</v>
      </c>
    </row>
    <row r="49">
      <c r="A49" s="368" t="n">
        <v>47</v>
      </c>
      <c r="B49" t="inlineStr">
        <is>
          <t>0800819038</t>
        </is>
      </c>
      <c r="C49" t="inlineStr">
        <is>
          <t>AAV-2018</t>
        </is>
      </c>
      <c r="D49" t="inlineStr">
        <is>
          <t>231</t>
        </is>
      </c>
      <c r="E49" t="inlineStr">
        <is>
          <t>BCDKT</t>
        </is>
      </c>
      <c r="F49" t="inlineStr">
        <is>
          <t>AAV</t>
        </is>
      </c>
      <c r="G49" t="inlineStr">
        <is>
          <t xml:space="preserve">          - Nguyên giá</t>
        </is>
      </c>
      <c r="H49" t="n">
        <v>6605</v>
      </c>
    </row>
    <row r="50">
      <c r="A50" s="368" t="n">
        <v>48</v>
      </c>
      <c r="B50" t="inlineStr">
        <is>
          <t>0800819038</t>
        </is>
      </c>
      <c r="C50" t="inlineStr">
        <is>
          <t>AAV-2018</t>
        </is>
      </c>
      <c r="D50" t="inlineStr">
        <is>
          <t>232</t>
        </is>
      </c>
      <c r="E50" t="inlineStr">
        <is>
          <t>BCDKT</t>
        </is>
      </c>
      <c r="F50" t="inlineStr">
        <is>
          <t>AAV</t>
        </is>
      </c>
      <c r="G50" t="inlineStr">
        <is>
          <t xml:space="preserve">          - Giá trị hao mòn lũy kế (*)</t>
        </is>
      </c>
      <c r="H50" t="n">
        <v>-1235</v>
      </c>
    </row>
    <row r="51">
      <c r="A51" s="368" t="n">
        <v>49</v>
      </c>
      <c r="B51" t="inlineStr">
        <is>
          <t>0800819038</t>
        </is>
      </c>
      <c r="C51" t="inlineStr">
        <is>
          <t>AAV-2018</t>
        </is>
      </c>
      <c r="D51" t="inlineStr">
        <is>
          <t>240</t>
        </is>
      </c>
      <c r="E51" t="inlineStr">
        <is>
          <t>BCDKT</t>
        </is>
      </c>
      <c r="F51" t="inlineStr">
        <is>
          <t>AAV</t>
        </is>
      </c>
      <c r="G51" t="inlineStr">
        <is>
          <t xml:space="preserve">    IV. Tài sản dở dang dài hạn</t>
        </is>
      </c>
      <c r="H51" t="n">
        <v>118545</v>
      </c>
    </row>
    <row r="52">
      <c r="A52" s="368" t="n">
        <v>50</v>
      </c>
      <c r="B52" t="inlineStr">
        <is>
          <t>0800819038</t>
        </is>
      </c>
      <c r="C52" t="inlineStr">
        <is>
          <t>AAV-2018</t>
        </is>
      </c>
      <c r="D52" t="inlineStr">
        <is>
          <t>241</t>
        </is>
      </c>
      <c r="E52" t="inlineStr">
        <is>
          <t>BCDKT</t>
        </is>
      </c>
      <c r="F52" t="inlineStr">
        <is>
          <t>AAV</t>
        </is>
      </c>
      <c r="G52" t="inlineStr">
        <is>
          <t xml:space="preserve">    1. Chi phí sản xuất, kinh doanh dở dang dài hạn</t>
        </is>
      </c>
      <c r="H52" t="n">
        <v>118530</v>
      </c>
    </row>
    <row r="53">
      <c r="A53" s="368" t="n">
        <v>51</v>
      </c>
      <c r="B53" t="inlineStr">
        <is>
          <t>0800819038</t>
        </is>
      </c>
      <c r="C53" t="inlineStr">
        <is>
          <t>AAV-2018</t>
        </is>
      </c>
      <c r="D53" t="inlineStr">
        <is>
          <t>242</t>
        </is>
      </c>
      <c r="E53" t="inlineStr">
        <is>
          <t>BCDKT</t>
        </is>
      </c>
      <c r="F53" t="inlineStr">
        <is>
          <t>AAV</t>
        </is>
      </c>
      <c r="G53" t="inlineStr">
        <is>
          <t xml:space="preserve">    2. Chi phí xây dựng cơ bản dở dang</t>
        </is>
      </c>
      <c r="H53" t="n">
        <v>15</v>
      </c>
    </row>
    <row r="54">
      <c r="A54" s="368" t="n">
        <v>52</v>
      </c>
      <c r="B54" t="inlineStr">
        <is>
          <t>0800819038</t>
        </is>
      </c>
      <c r="C54" t="inlineStr">
        <is>
          <t>AAV-2018</t>
        </is>
      </c>
      <c r="D54" t="inlineStr">
        <is>
          <t>250</t>
        </is>
      </c>
      <c r="E54" t="inlineStr">
        <is>
          <t>BCDKT</t>
        </is>
      </c>
      <c r="F54" t="inlineStr">
        <is>
          <t>AAV</t>
        </is>
      </c>
      <c r="G54" t="inlineStr">
        <is>
          <t xml:space="preserve">    V. Đầu tư tài chính dài hạn</t>
        </is>
      </c>
      <c r="H54" t="n">
        <v>16520</v>
      </c>
    </row>
    <row r="55">
      <c r="A55" s="368" t="n">
        <v>53</v>
      </c>
      <c r="B55" t="inlineStr">
        <is>
          <t>0800819038</t>
        </is>
      </c>
      <c r="C55" t="inlineStr">
        <is>
          <t>AAV-2018</t>
        </is>
      </c>
      <c r="D55" t="inlineStr">
        <is>
          <t>251</t>
        </is>
      </c>
      <c r="E55" t="inlineStr">
        <is>
          <t>BCDKT</t>
        </is>
      </c>
      <c r="F55" t="inlineStr">
        <is>
          <t>AAV</t>
        </is>
      </c>
      <c r="G55" t="inlineStr">
        <is>
          <t xml:space="preserve">    1. Đầu tư vào công ty con</t>
        </is>
      </c>
      <c r="H55" t="n">
        <v>0</v>
      </c>
    </row>
    <row r="56">
      <c r="A56" s="368" t="n">
        <v>54</v>
      </c>
      <c r="B56" t="inlineStr">
        <is>
          <t>0800819038</t>
        </is>
      </c>
      <c r="C56" t="inlineStr">
        <is>
          <t>AAV-2018</t>
        </is>
      </c>
      <c r="D56" t="inlineStr">
        <is>
          <t>252</t>
        </is>
      </c>
      <c r="E56" t="inlineStr">
        <is>
          <t>BCDKT</t>
        </is>
      </c>
      <c r="F56" t="inlineStr">
        <is>
          <t>AAV</t>
        </is>
      </c>
      <c r="G56" t="inlineStr">
        <is>
          <t xml:space="preserve">    2. Đầu tư vào công ty liên kết. liên doanh</t>
        </is>
      </c>
      <c r="H56" t="n">
        <v>16520</v>
      </c>
    </row>
    <row r="57">
      <c r="A57" s="368" t="n">
        <v>55</v>
      </c>
      <c r="B57" t="inlineStr">
        <is>
          <t>0800819038</t>
        </is>
      </c>
      <c r="C57" t="inlineStr">
        <is>
          <t>AAV-2018</t>
        </is>
      </c>
      <c r="D57" t="inlineStr">
        <is>
          <t>253</t>
        </is>
      </c>
      <c r="E57" t="inlineStr">
        <is>
          <t>BCDKT</t>
        </is>
      </c>
      <c r="F57" t="inlineStr">
        <is>
          <t>AAV</t>
        </is>
      </c>
      <c r="G57" t="inlineStr">
        <is>
          <t xml:space="preserve">    3. Đầu tư góp vốn vào đơn vị khác</t>
        </is>
      </c>
      <c r="H57" t="n">
        <v>0</v>
      </c>
    </row>
    <row r="58">
      <c r="A58" s="368" t="n">
        <v>56</v>
      </c>
      <c r="B58" t="inlineStr">
        <is>
          <t>0800819038</t>
        </is>
      </c>
      <c r="C58" t="inlineStr">
        <is>
          <t>AAV-2018</t>
        </is>
      </c>
      <c r="D58" t="inlineStr">
        <is>
          <t>254</t>
        </is>
      </c>
      <c r="E58" t="inlineStr">
        <is>
          <t>BCDKT</t>
        </is>
      </c>
      <c r="F58" t="inlineStr">
        <is>
          <t>AAV</t>
        </is>
      </c>
      <c r="G58" t="inlineStr">
        <is>
          <t xml:space="preserve">    4. Dự phòng đầu tư tài chính dài hạn (*)</t>
        </is>
      </c>
      <c r="H58" t="n">
        <v>0</v>
      </c>
    </row>
    <row r="59">
      <c r="A59" s="368" t="n">
        <v>57</v>
      </c>
      <c r="B59" t="inlineStr">
        <is>
          <t>0800819038</t>
        </is>
      </c>
      <c r="C59" t="inlineStr">
        <is>
          <t>AAV-2018</t>
        </is>
      </c>
      <c r="D59" t="inlineStr">
        <is>
          <t>255</t>
        </is>
      </c>
      <c r="E59" t="inlineStr">
        <is>
          <t>BCDKT</t>
        </is>
      </c>
      <c r="F59" t="inlineStr">
        <is>
          <t>AAV</t>
        </is>
      </c>
      <c r="G59" t="inlineStr">
        <is>
          <t xml:space="preserve">    5. Đầu tư nắm giữ đến ngày đáo hạn</t>
        </is>
      </c>
      <c r="H59" t="n">
        <v>0</v>
      </c>
    </row>
    <row r="60">
      <c r="A60" s="368" t="n">
        <v>58</v>
      </c>
      <c r="B60" t="inlineStr">
        <is>
          <t>0800819038</t>
        </is>
      </c>
      <c r="C60" t="inlineStr">
        <is>
          <t>AAV-2018</t>
        </is>
      </c>
      <c r="E60" t="inlineStr">
        <is>
          <t>BCDKT</t>
        </is>
      </c>
      <c r="F60" t="inlineStr">
        <is>
          <t>AAV</t>
        </is>
      </c>
      <c r="G60" t="inlineStr">
        <is>
          <t xml:space="preserve">    6. Đầu tư dài hạn khác</t>
        </is>
      </c>
      <c r="H60" t="n">
        <v>0</v>
      </c>
    </row>
    <row r="61">
      <c r="A61" s="368" t="n">
        <v>59</v>
      </c>
      <c r="B61" t="inlineStr">
        <is>
          <t>0800819038</t>
        </is>
      </c>
      <c r="C61" t="inlineStr">
        <is>
          <t>AAV-2018</t>
        </is>
      </c>
      <c r="D61" t="inlineStr">
        <is>
          <t>260</t>
        </is>
      </c>
      <c r="E61" t="inlineStr">
        <is>
          <t>BCDKT</t>
        </is>
      </c>
      <c r="F61" t="inlineStr">
        <is>
          <t>AAV</t>
        </is>
      </c>
      <c r="G61" t="inlineStr">
        <is>
          <t xml:space="preserve">    VI. Tài sản dài hạn khác</t>
        </is>
      </c>
      <c r="H61" t="n">
        <v>1316</v>
      </c>
    </row>
    <row r="62">
      <c r="A62" s="368" t="n">
        <v>60</v>
      </c>
      <c r="B62" t="inlineStr">
        <is>
          <t>0800819038</t>
        </is>
      </c>
      <c r="C62" t="inlineStr">
        <is>
          <t>AAV-2018</t>
        </is>
      </c>
      <c r="D62" t="inlineStr">
        <is>
          <t>261</t>
        </is>
      </c>
      <c r="E62" t="inlineStr">
        <is>
          <t>BCDKT</t>
        </is>
      </c>
      <c r="F62" t="inlineStr">
        <is>
          <t>AAV</t>
        </is>
      </c>
      <c r="G62" t="inlineStr">
        <is>
          <t xml:space="preserve">    1. Chi phí trả trước dài hạn</t>
        </is>
      </c>
      <c r="H62" t="n">
        <v>1316</v>
      </c>
    </row>
    <row r="63">
      <c r="A63" s="368" t="n">
        <v>61</v>
      </c>
      <c r="B63" t="inlineStr">
        <is>
          <t>0800819038</t>
        </is>
      </c>
      <c r="C63" t="inlineStr">
        <is>
          <t>AAV-2018</t>
        </is>
      </c>
      <c r="D63" t="inlineStr">
        <is>
          <t>262</t>
        </is>
      </c>
      <c r="E63" t="inlineStr">
        <is>
          <t>BCDKT</t>
        </is>
      </c>
      <c r="F63" t="inlineStr">
        <is>
          <t>AAV</t>
        </is>
      </c>
      <c r="G63" t="inlineStr">
        <is>
          <t xml:space="preserve">    2. Tài sản thuế thu nhập hoãn lại</t>
        </is>
      </c>
      <c r="H63" t="n">
        <v>0</v>
      </c>
    </row>
    <row r="64">
      <c r="A64" s="368" t="n">
        <v>62</v>
      </c>
      <c r="B64" t="inlineStr">
        <is>
          <t>0800819038</t>
        </is>
      </c>
      <c r="C64" t="inlineStr">
        <is>
          <t>AAV-2018</t>
        </is>
      </c>
      <c r="D64" t="inlineStr">
        <is>
          <t>263</t>
        </is>
      </c>
      <c r="E64" t="inlineStr">
        <is>
          <t>BCDKT</t>
        </is>
      </c>
      <c r="F64" t="inlineStr">
        <is>
          <t>AAV</t>
        </is>
      </c>
      <c r="G64" t="inlineStr">
        <is>
          <t xml:space="preserve">    3. Thiết bị, vật tư, phụ tùng thay thế dài hạn</t>
        </is>
      </c>
      <c r="H64" t="n">
        <v>0</v>
      </c>
    </row>
    <row r="65">
      <c r="A65" s="368" t="n">
        <v>63</v>
      </c>
      <c r="B65" t="inlineStr">
        <is>
          <t>0800819038</t>
        </is>
      </c>
      <c r="C65" t="inlineStr">
        <is>
          <t>AAV-2018</t>
        </is>
      </c>
      <c r="D65" t="inlineStr">
        <is>
          <t>268</t>
        </is>
      </c>
      <c r="E65" t="inlineStr">
        <is>
          <t>BCDKT</t>
        </is>
      </c>
      <c r="F65" t="inlineStr">
        <is>
          <t>AAV</t>
        </is>
      </c>
      <c r="G65" t="inlineStr">
        <is>
          <t xml:space="preserve">    4. Tài sản dài hạn khác</t>
        </is>
      </c>
      <c r="H65" t="n">
        <v>0</v>
      </c>
    </row>
    <row r="66">
      <c r="A66" s="368" t="n">
        <v>64</v>
      </c>
      <c r="B66" t="inlineStr">
        <is>
          <t>0800819038</t>
        </is>
      </c>
      <c r="C66" t="inlineStr">
        <is>
          <t>AAV-2018</t>
        </is>
      </c>
      <c r="D66" t="inlineStr">
        <is>
          <t>269</t>
        </is>
      </c>
      <c r="E66" t="inlineStr">
        <is>
          <t>BCDKT</t>
        </is>
      </c>
      <c r="F66" t="inlineStr">
        <is>
          <t>AAV</t>
        </is>
      </c>
      <c r="G66" t="inlineStr">
        <is>
          <t xml:space="preserve">   VII. Lợi thế thương mại</t>
        </is>
      </c>
      <c r="H66" t="n">
        <v>0</v>
      </c>
    </row>
    <row r="67">
      <c r="A67" s="368" t="n">
        <v>65</v>
      </c>
      <c r="B67" t="inlineStr">
        <is>
          <t>0800819038</t>
        </is>
      </c>
      <c r="C67" t="inlineStr">
        <is>
          <t>AAV-2018</t>
        </is>
      </c>
      <c r="D67" t="inlineStr">
        <is>
          <t>270</t>
        </is>
      </c>
      <c r="E67" t="inlineStr">
        <is>
          <t>BCDKT</t>
        </is>
      </c>
      <c r="F67" t="inlineStr">
        <is>
          <t>AAV</t>
        </is>
      </c>
      <c r="G67" t="inlineStr">
        <is>
          <t xml:space="preserve"> TỔNG CỘNG TÀI SẢN</t>
        </is>
      </c>
      <c r="H67" t="n">
        <v>390153</v>
      </c>
    </row>
    <row r="68">
      <c r="A68" s="368" t="n">
        <v>66</v>
      </c>
      <c r="B68" t="inlineStr">
        <is>
          <t>0800819038</t>
        </is>
      </c>
      <c r="C68" t="inlineStr">
        <is>
          <t>AAV-2018</t>
        </is>
      </c>
      <c r="E68" t="inlineStr">
        <is>
          <t>BCDKT</t>
        </is>
      </c>
      <c r="F68" t="inlineStr">
        <is>
          <t>AAV</t>
        </is>
      </c>
      <c r="G68" t="inlineStr">
        <is>
          <t>NGUỒN VỐN</t>
        </is>
      </c>
      <c r="H68" t="n">
        <v>0</v>
      </c>
    </row>
    <row r="69">
      <c r="A69" s="368" t="n">
        <v>67</v>
      </c>
      <c r="B69" t="inlineStr">
        <is>
          <t>0800819038</t>
        </is>
      </c>
      <c r="C69" t="inlineStr">
        <is>
          <t>AAV-2018</t>
        </is>
      </c>
      <c r="D69" t="inlineStr">
        <is>
          <t>300</t>
        </is>
      </c>
      <c r="E69" t="inlineStr">
        <is>
          <t>BCDKT</t>
        </is>
      </c>
      <c r="F69" t="inlineStr">
        <is>
          <t>AAV</t>
        </is>
      </c>
      <c r="G69" t="inlineStr">
        <is>
          <t xml:space="preserve">   A. NỢ PHẢI TRẢ</t>
        </is>
      </c>
      <c r="H69" t="n">
        <v>191442</v>
      </c>
    </row>
    <row r="70">
      <c r="A70" s="368" t="n">
        <v>68</v>
      </c>
      <c r="B70" t="inlineStr">
        <is>
          <t>0800819038</t>
        </is>
      </c>
      <c r="C70" t="inlineStr">
        <is>
          <t>AAV-2018</t>
        </is>
      </c>
      <c r="D70" t="inlineStr">
        <is>
          <t>310</t>
        </is>
      </c>
      <c r="E70" t="inlineStr">
        <is>
          <t>BCDKT</t>
        </is>
      </c>
      <c r="F70" t="inlineStr">
        <is>
          <t>AAV</t>
        </is>
      </c>
      <c r="G70" t="inlineStr">
        <is>
          <t xml:space="preserve">    I. Nợ ngắn hạn</t>
        </is>
      </c>
      <c r="H70" t="n">
        <v>144867</v>
      </c>
    </row>
    <row r="71">
      <c r="A71" s="368" t="n">
        <v>69</v>
      </c>
      <c r="B71" t="inlineStr">
        <is>
          <t>0800819038</t>
        </is>
      </c>
      <c r="C71" t="inlineStr">
        <is>
          <t>AAV-2018</t>
        </is>
      </c>
      <c r="D71" t="inlineStr">
        <is>
          <t>311</t>
        </is>
      </c>
      <c r="E71" t="inlineStr">
        <is>
          <t>BCDKT</t>
        </is>
      </c>
      <c r="F71" t="inlineStr">
        <is>
          <t>AAV</t>
        </is>
      </c>
      <c r="G71" t="inlineStr">
        <is>
          <t xml:space="preserve">    1. Phải trả người bán ngắn hạn</t>
        </is>
      </c>
      <c r="H71" t="n">
        <v>31671</v>
      </c>
    </row>
    <row r="72">
      <c r="A72" s="368" t="n">
        <v>70</v>
      </c>
      <c r="B72" t="inlineStr">
        <is>
          <t>0800819038</t>
        </is>
      </c>
      <c r="C72" t="inlineStr">
        <is>
          <t>AAV-2018</t>
        </is>
      </c>
      <c r="D72" t="inlineStr">
        <is>
          <t>312</t>
        </is>
      </c>
      <c r="E72" t="inlineStr">
        <is>
          <t>BCDKT</t>
        </is>
      </c>
      <c r="F72" t="inlineStr">
        <is>
          <t>AAV</t>
        </is>
      </c>
      <c r="G72" t="inlineStr">
        <is>
          <t xml:space="preserve">    2. Người mua trả tiền trước ngắn hạn</t>
        </is>
      </c>
      <c r="H72" t="n">
        <v>1720</v>
      </c>
    </row>
    <row r="73">
      <c r="A73" s="368" t="n">
        <v>71</v>
      </c>
      <c r="B73" t="inlineStr">
        <is>
          <t>0800819038</t>
        </is>
      </c>
      <c r="C73" t="inlineStr">
        <is>
          <t>AAV-2018</t>
        </is>
      </c>
      <c r="D73" t="inlineStr">
        <is>
          <t>313</t>
        </is>
      </c>
      <c r="E73" t="inlineStr">
        <is>
          <t>BCDKT</t>
        </is>
      </c>
      <c r="F73" t="inlineStr">
        <is>
          <t>AAV</t>
        </is>
      </c>
      <c r="G73" t="inlineStr">
        <is>
          <t xml:space="preserve">    3. Thuế và các khoản phải nộp Nhà nước</t>
        </is>
      </c>
      <c r="H73" t="n">
        <v>5697</v>
      </c>
    </row>
    <row r="74">
      <c r="A74" s="368" t="n">
        <v>72</v>
      </c>
      <c r="B74" t="inlineStr">
        <is>
          <t>0800819038</t>
        </is>
      </c>
      <c r="C74" t="inlineStr">
        <is>
          <t>AAV-2018</t>
        </is>
      </c>
      <c r="D74" t="inlineStr">
        <is>
          <t>314</t>
        </is>
      </c>
      <c r="E74" t="inlineStr">
        <is>
          <t>BCDKT</t>
        </is>
      </c>
      <c r="F74" t="inlineStr">
        <is>
          <t>AAV</t>
        </is>
      </c>
      <c r="G74" t="inlineStr">
        <is>
          <t xml:space="preserve">    4. Phải trả người lao động</t>
        </is>
      </c>
      <c r="H74" t="n">
        <v>0</v>
      </c>
    </row>
    <row r="75">
      <c r="A75" s="368" t="n">
        <v>73</v>
      </c>
      <c r="B75" t="inlineStr">
        <is>
          <t>0800819038</t>
        </is>
      </c>
      <c r="C75" t="inlineStr">
        <is>
          <t>AAV-2018</t>
        </is>
      </c>
      <c r="D75" t="inlineStr">
        <is>
          <t>315</t>
        </is>
      </c>
      <c r="E75" t="inlineStr">
        <is>
          <t>BCDKT</t>
        </is>
      </c>
      <c r="F75" t="inlineStr">
        <is>
          <t>AAV</t>
        </is>
      </c>
      <c r="G75" t="inlineStr">
        <is>
          <t xml:space="preserve">    5. Chi phí phải trả ngắn hạn</t>
        </is>
      </c>
      <c r="H75" t="n">
        <v>52</v>
      </c>
    </row>
    <row r="76">
      <c r="A76" s="368" t="n">
        <v>74</v>
      </c>
      <c r="B76" t="inlineStr">
        <is>
          <t>0800819038</t>
        </is>
      </c>
      <c r="C76" t="inlineStr">
        <is>
          <t>AAV-2018</t>
        </is>
      </c>
      <c r="D76" t="inlineStr">
        <is>
          <t>316</t>
        </is>
      </c>
      <c r="E76" t="inlineStr">
        <is>
          <t>BCDKT</t>
        </is>
      </c>
      <c r="F76" t="inlineStr">
        <is>
          <t>AAV</t>
        </is>
      </c>
      <c r="G76" t="inlineStr">
        <is>
          <t xml:space="preserve">    6. Phải trả nội bộ ngắn hạn</t>
        </is>
      </c>
      <c r="H76" t="n">
        <v>0</v>
      </c>
    </row>
    <row r="77">
      <c r="A77" s="368" t="n">
        <v>75</v>
      </c>
      <c r="B77" t="inlineStr">
        <is>
          <t>0800819038</t>
        </is>
      </c>
      <c r="C77" t="inlineStr">
        <is>
          <t>AAV-2018</t>
        </is>
      </c>
      <c r="D77" t="inlineStr">
        <is>
          <t>317</t>
        </is>
      </c>
      <c r="E77" t="inlineStr">
        <is>
          <t>BCDKT</t>
        </is>
      </c>
      <c r="F77" t="inlineStr">
        <is>
          <t>AAV</t>
        </is>
      </c>
      <c r="G77" t="inlineStr">
        <is>
          <t xml:space="preserve">    7. Phải trả theo tiến độ kế hoạch hợp đồng xây dựng</t>
        </is>
      </c>
      <c r="H77" t="n">
        <v>0</v>
      </c>
    </row>
    <row r="78">
      <c r="A78" s="368" t="n">
        <v>76</v>
      </c>
      <c r="B78" t="inlineStr">
        <is>
          <t>0800819038</t>
        </is>
      </c>
      <c r="C78" t="inlineStr">
        <is>
          <t>AAV-2018</t>
        </is>
      </c>
      <c r="D78" t="inlineStr">
        <is>
          <t>318</t>
        </is>
      </c>
      <c r="E78" t="inlineStr">
        <is>
          <t>BCDKT</t>
        </is>
      </c>
      <c r="F78" t="inlineStr">
        <is>
          <t>AAV</t>
        </is>
      </c>
      <c r="G78" t="inlineStr">
        <is>
          <t xml:space="preserve">    8. Doanh thu chưa thực hiện ngắn hạn</t>
        </is>
      </c>
      <c r="H78" t="n">
        <v>144</v>
      </c>
    </row>
    <row r="79">
      <c r="A79" s="368" t="n">
        <v>77</v>
      </c>
      <c r="B79" t="inlineStr">
        <is>
          <t>0800819038</t>
        </is>
      </c>
      <c r="C79" t="inlineStr">
        <is>
          <t>AAV-2018</t>
        </is>
      </c>
      <c r="D79" t="inlineStr">
        <is>
          <t>319</t>
        </is>
      </c>
      <c r="E79" t="inlineStr">
        <is>
          <t>BCDKT</t>
        </is>
      </c>
      <c r="F79" t="inlineStr">
        <is>
          <t>AAV</t>
        </is>
      </c>
      <c r="G79" t="inlineStr">
        <is>
          <t xml:space="preserve">    9. Phải trả ngắn hạn khác</t>
        </is>
      </c>
      <c r="H79" t="n">
        <v>0</v>
      </c>
    </row>
    <row r="80">
      <c r="A80" s="368" t="n">
        <v>78</v>
      </c>
      <c r="B80" t="inlineStr">
        <is>
          <t>0800819038</t>
        </is>
      </c>
      <c r="C80" t="inlineStr">
        <is>
          <t>AAV-2018</t>
        </is>
      </c>
      <c r="D80" t="inlineStr">
        <is>
          <t>320</t>
        </is>
      </c>
      <c r="E80" t="inlineStr">
        <is>
          <t>BCDKT</t>
        </is>
      </c>
      <c r="F80" t="inlineStr">
        <is>
          <t>AAV</t>
        </is>
      </c>
      <c r="G80" t="inlineStr">
        <is>
          <t xml:space="preserve">    10. Vay và nợ thuê tài chính ngắn hạn</t>
        </is>
      </c>
      <c r="H80" t="n">
        <v>105582</v>
      </c>
    </row>
    <row r="81">
      <c r="A81" s="368" t="n">
        <v>79</v>
      </c>
      <c r="B81" t="inlineStr">
        <is>
          <t>0800819038</t>
        </is>
      </c>
      <c r="C81" t="inlineStr">
        <is>
          <t>AAV-2018</t>
        </is>
      </c>
      <c r="D81" t="inlineStr">
        <is>
          <t>321</t>
        </is>
      </c>
      <c r="E81" t="inlineStr">
        <is>
          <t>BCDKT</t>
        </is>
      </c>
      <c r="F81" t="inlineStr">
        <is>
          <t>AAV</t>
        </is>
      </c>
      <c r="G81" t="inlineStr">
        <is>
          <t xml:space="preserve">    11. Dự phòng phải trả ngắn hạn</t>
        </is>
      </c>
      <c r="H81" t="n">
        <v>0</v>
      </c>
    </row>
    <row r="82">
      <c r="A82" s="368" t="n">
        <v>80</v>
      </c>
      <c r="B82" t="inlineStr">
        <is>
          <t>0800819038</t>
        </is>
      </c>
      <c r="C82" t="inlineStr">
        <is>
          <t>AAV-2018</t>
        </is>
      </c>
      <c r="D82" t="inlineStr">
        <is>
          <t>322</t>
        </is>
      </c>
      <c r="E82" t="inlineStr">
        <is>
          <t>BCDKT</t>
        </is>
      </c>
      <c r="F82" t="inlineStr">
        <is>
          <t>AAV</t>
        </is>
      </c>
      <c r="G82" t="inlineStr">
        <is>
          <t xml:space="preserve">    12. Quỹ khen thưởng, phúc lợi</t>
        </is>
      </c>
      <c r="H82" t="n">
        <v>0</v>
      </c>
    </row>
    <row r="83">
      <c r="A83" s="368" t="n">
        <v>81</v>
      </c>
      <c r="B83" t="inlineStr">
        <is>
          <t>0800819038</t>
        </is>
      </c>
      <c r="C83" t="inlineStr">
        <is>
          <t>AAV-2018</t>
        </is>
      </c>
      <c r="D83" t="inlineStr">
        <is>
          <t>323</t>
        </is>
      </c>
      <c r="E83" t="inlineStr">
        <is>
          <t>BCDKT</t>
        </is>
      </c>
      <c r="F83" t="inlineStr">
        <is>
          <t>AAV</t>
        </is>
      </c>
      <c r="G83" t="inlineStr">
        <is>
          <t xml:space="preserve">    13. Quỹ bình ổn giá</t>
        </is>
      </c>
      <c r="H83" t="n">
        <v>0</v>
      </c>
    </row>
    <row r="84">
      <c r="A84" s="368" t="n">
        <v>82</v>
      </c>
      <c r="B84" t="inlineStr">
        <is>
          <t>0800819038</t>
        </is>
      </c>
      <c r="C84" t="inlineStr">
        <is>
          <t>AAV-2018</t>
        </is>
      </c>
      <c r="D84" t="inlineStr">
        <is>
          <t>324</t>
        </is>
      </c>
      <c r="E84" t="inlineStr">
        <is>
          <t>BCDKT</t>
        </is>
      </c>
      <c r="F84" t="inlineStr">
        <is>
          <t>AAV</t>
        </is>
      </c>
      <c r="G84" t="inlineStr">
        <is>
          <t xml:space="preserve">    14. Giao dịch mua bán lại trái phiếu Chính phủ</t>
        </is>
      </c>
      <c r="H84" t="n">
        <v>0</v>
      </c>
    </row>
    <row r="85">
      <c r="A85" s="368" t="n">
        <v>83</v>
      </c>
      <c r="B85" t="inlineStr">
        <is>
          <t>0800819038</t>
        </is>
      </c>
      <c r="C85" t="inlineStr">
        <is>
          <t>AAV-2018</t>
        </is>
      </c>
      <c r="D85" t="inlineStr">
        <is>
          <t>330</t>
        </is>
      </c>
      <c r="E85" t="inlineStr">
        <is>
          <t>BCDKT</t>
        </is>
      </c>
      <c r="F85" t="inlineStr">
        <is>
          <t>AAV</t>
        </is>
      </c>
      <c r="G85" t="inlineStr">
        <is>
          <t xml:space="preserve">    II. Nợ dài hạn </t>
        </is>
      </c>
      <c r="H85" t="n">
        <v>46575</v>
      </c>
    </row>
    <row r="86">
      <c r="A86" s="368" t="n">
        <v>84</v>
      </c>
      <c r="B86" t="inlineStr">
        <is>
          <t>0800819038</t>
        </is>
      </c>
      <c r="C86" t="inlineStr">
        <is>
          <t>AAV-2018</t>
        </is>
      </c>
      <c r="D86" t="inlineStr">
        <is>
          <t>331</t>
        </is>
      </c>
      <c r="E86" t="inlineStr">
        <is>
          <t>BCDKT</t>
        </is>
      </c>
      <c r="F86" t="inlineStr">
        <is>
          <t>AAV</t>
        </is>
      </c>
      <c r="G86" t="inlineStr">
        <is>
          <t xml:space="preserve">    1. Phải trả người bán dài hạn</t>
        </is>
      </c>
      <c r="H86" t="n">
        <v>0</v>
      </c>
    </row>
    <row r="87">
      <c r="A87" s="368" t="n">
        <v>85</v>
      </c>
      <c r="B87" t="inlineStr">
        <is>
          <t>0800819038</t>
        </is>
      </c>
      <c r="C87" t="inlineStr">
        <is>
          <t>AAV-2018</t>
        </is>
      </c>
      <c r="D87" t="inlineStr">
        <is>
          <t>332</t>
        </is>
      </c>
      <c r="E87" t="inlineStr">
        <is>
          <t>BCDKT</t>
        </is>
      </c>
      <c r="F87" t="inlineStr">
        <is>
          <t>AAV</t>
        </is>
      </c>
      <c r="G87" t="inlineStr">
        <is>
          <t xml:space="preserve">    2. Người mua trả tiền trước dài hạn</t>
        </is>
      </c>
      <c r="H87" t="n">
        <v>42062</v>
      </c>
    </row>
    <row r="88">
      <c r="A88" s="368" t="n">
        <v>86</v>
      </c>
      <c r="B88" t="inlineStr">
        <is>
          <t>0800819038</t>
        </is>
      </c>
      <c r="C88" t="inlineStr">
        <is>
          <t>AAV-2018</t>
        </is>
      </c>
      <c r="D88" t="inlineStr">
        <is>
          <t>333</t>
        </is>
      </c>
      <c r="E88" t="inlineStr">
        <is>
          <t>BCDKT</t>
        </is>
      </c>
      <c r="F88" t="inlineStr">
        <is>
          <t>AAV</t>
        </is>
      </c>
      <c r="G88" t="inlineStr">
        <is>
          <t xml:space="preserve">    3. Chi phí phải trả dài hạn</t>
        </is>
      </c>
      <c r="H88" t="n">
        <v>0</v>
      </c>
    </row>
    <row r="89">
      <c r="A89" s="368" t="n">
        <v>87</v>
      </c>
      <c r="B89" t="inlineStr">
        <is>
          <t>0800819038</t>
        </is>
      </c>
      <c r="C89" t="inlineStr">
        <is>
          <t>AAV-2018</t>
        </is>
      </c>
      <c r="D89" t="inlineStr">
        <is>
          <t>334</t>
        </is>
      </c>
      <c r="E89" t="inlineStr">
        <is>
          <t>BCDKT</t>
        </is>
      </c>
      <c r="F89" t="inlineStr">
        <is>
          <t>AAV</t>
        </is>
      </c>
      <c r="G89" t="inlineStr">
        <is>
          <t xml:space="preserve">    4. Phải trả nội bộ về vốn kinh doanh</t>
        </is>
      </c>
      <c r="H89" t="n">
        <v>0</v>
      </c>
    </row>
    <row r="90">
      <c r="A90" s="368" t="n">
        <v>88</v>
      </c>
      <c r="B90" t="inlineStr">
        <is>
          <t>0800819038</t>
        </is>
      </c>
      <c r="C90" t="inlineStr">
        <is>
          <t>AAV-2018</t>
        </is>
      </c>
      <c r="D90" t="inlineStr">
        <is>
          <t>335</t>
        </is>
      </c>
      <c r="E90" t="inlineStr">
        <is>
          <t>BCDKT</t>
        </is>
      </c>
      <c r="F90" t="inlineStr">
        <is>
          <t>AAV</t>
        </is>
      </c>
      <c r="G90" t="inlineStr">
        <is>
          <t xml:space="preserve">    5. Phải trả nội bộ dài hạn</t>
        </is>
      </c>
      <c r="H90" t="n">
        <v>0</v>
      </c>
    </row>
    <row r="91">
      <c r="A91" s="368" t="n">
        <v>89</v>
      </c>
      <c r="B91" t="inlineStr">
        <is>
          <t>0800819038</t>
        </is>
      </c>
      <c r="C91" t="inlineStr">
        <is>
          <t>AAV-2018</t>
        </is>
      </c>
      <c r="D91" t="inlineStr">
        <is>
          <t>336</t>
        </is>
      </c>
      <c r="E91" t="inlineStr">
        <is>
          <t>BCDKT</t>
        </is>
      </c>
      <c r="F91" t="inlineStr">
        <is>
          <t>AAV</t>
        </is>
      </c>
      <c r="G91" t="inlineStr">
        <is>
          <t xml:space="preserve">    6. Doanh thu chưa thực hiện dài hạn</t>
        </is>
      </c>
      <c r="H91" t="n">
        <v>4513</v>
      </c>
    </row>
    <row r="92">
      <c r="A92" s="368" t="n">
        <v>90</v>
      </c>
      <c r="B92" t="inlineStr">
        <is>
          <t>0800819038</t>
        </is>
      </c>
      <c r="C92" t="inlineStr">
        <is>
          <t>AAV-2018</t>
        </is>
      </c>
      <c r="D92" t="inlineStr">
        <is>
          <t>337</t>
        </is>
      </c>
      <c r="E92" t="inlineStr">
        <is>
          <t>BCDKT</t>
        </is>
      </c>
      <c r="F92" t="inlineStr">
        <is>
          <t>AAV</t>
        </is>
      </c>
      <c r="G92" t="inlineStr">
        <is>
          <t xml:space="preserve">    7. Phải trả dài hạn khác</t>
        </is>
      </c>
      <c r="H92" t="n">
        <v>0</v>
      </c>
    </row>
    <row r="93">
      <c r="A93" s="368" t="n">
        <v>91</v>
      </c>
      <c r="B93" t="inlineStr">
        <is>
          <t>0800819038</t>
        </is>
      </c>
      <c r="C93" t="inlineStr">
        <is>
          <t>AAV-2018</t>
        </is>
      </c>
      <c r="D93" t="inlineStr">
        <is>
          <t>338</t>
        </is>
      </c>
      <c r="E93" t="inlineStr">
        <is>
          <t>BCDKT</t>
        </is>
      </c>
      <c r="F93" t="inlineStr">
        <is>
          <t>AAV</t>
        </is>
      </c>
      <c r="G93" t="inlineStr">
        <is>
          <t xml:space="preserve">    8. Vay và nợ thuê tài chính dài hạn</t>
        </is>
      </c>
      <c r="H93" t="n">
        <v>0</v>
      </c>
    </row>
    <row r="94">
      <c r="A94" s="368" t="n">
        <v>92</v>
      </c>
      <c r="B94" t="inlineStr">
        <is>
          <t>0800819038</t>
        </is>
      </c>
      <c r="C94" t="inlineStr">
        <is>
          <t>AAV-2018</t>
        </is>
      </c>
      <c r="D94" t="inlineStr">
        <is>
          <t>339</t>
        </is>
      </c>
      <c r="E94" t="inlineStr">
        <is>
          <t>BCDKT</t>
        </is>
      </c>
      <c r="F94" t="inlineStr">
        <is>
          <t>AAV</t>
        </is>
      </c>
      <c r="G94" t="inlineStr">
        <is>
          <t xml:space="preserve">    9. Trái phiếu chuyển đổi</t>
        </is>
      </c>
      <c r="H94" t="n">
        <v>0</v>
      </c>
    </row>
    <row r="95">
      <c r="A95" s="368" t="n">
        <v>93</v>
      </c>
      <c r="B95" t="inlineStr">
        <is>
          <t>0800819038</t>
        </is>
      </c>
      <c r="C95" t="inlineStr">
        <is>
          <t>AAV-2018</t>
        </is>
      </c>
      <c r="D95" t="inlineStr">
        <is>
          <t>340</t>
        </is>
      </c>
      <c r="E95" t="inlineStr">
        <is>
          <t>BCDKT</t>
        </is>
      </c>
      <c r="F95" t="inlineStr">
        <is>
          <t>AAV</t>
        </is>
      </c>
      <c r="G95" t="inlineStr">
        <is>
          <t xml:space="preserve">    10. Cổ phiếu ưu đãi (Nợ)</t>
        </is>
      </c>
      <c r="H95" t="n">
        <v>0</v>
      </c>
    </row>
    <row r="96">
      <c r="A96" s="368" t="n">
        <v>94</v>
      </c>
      <c r="B96" t="inlineStr">
        <is>
          <t>0800819038</t>
        </is>
      </c>
      <c r="C96" t="inlineStr">
        <is>
          <t>AAV-2018</t>
        </is>
      </c>
      <c r="D96" t="inlineStr">
        <is>
          <t>341</t>
        </is>
      </c>
      <c r="E96" t="inlineStr">
        <is>
          <t>BCDKT</t>
        </is>
      </c>
      <c r="F96" t="inlineStr">
        <is>
          <t>AAV</t>
        </is>
      </c>
      <c r="G96" t="inlineStr">
        <is>
          <t xml:space="preserve">    11. Thuế thu nhập hoãn lại phải trả</t>
        </is>
      </c>
      <c r="H96" t="n">
        <v>0</v>
      </c>
    </row>
    <row r="97">
      <c r="A97" s="368" t="n">
        <v>95</v>
      </c>
      <c r="B97" t="inlineStr">
        <is>
          <t>0800819038</t>
        </is>
      </c>
      <c r="C97" t="inlineStr">
        <is>
          <t>AAV-2018</t>
        </is>
      </c>
      <c r="D97" t="inlineStr">
        <is>
          <t>342</t>
        </is>
      </c>
      <c r="E97" t="inlineStr">
        <is>
          <t>BCDKT</t>
        </is>
      </c>
      <c r="F97" t="inlineStr">
        <is>
          <t>AAV</t>
        </is>
      </c>
      <c r="G97" t="inlineStr">
        <is>
          <t xml:space="preserve">    12. Dự phòng phải trả dài hạn</t>
        </is>
      </c>
      <c r="H97" t="n">
        <v>0</v>
      </c>
    </row>
    <row r="98">
      <c r="A98" s="368" t="n">
        <v>96</v>
      </c>
      <c r="B98" t="inlineStr">
        <is>
          <t>0800819038</t>
        </is>
      </c>
      <c r="C98" t="inlineStr">
        <is>
          <t>AAV-2018</t>
        </is>
      </c>
      <c r="D98" t="inlineStr">
        <is>
          <t>343</t>
        </is>
      </c>
      <c r="E98" t="inlineStr">
        <is>
          <t>BCDKT</t>
        </is>
      </c>
      <c r="F98" t="inlineStr">
        <is>
          <t>AAV</t>
        </is>
      </c>
      <c r="G98" t="inlineStr">
        <is>
          <t xml:space="preserve">    13. Quỹ phát triển khoa học và công nghệ</t>
        </is>
      </c>
      <c r="H98" t="n">
        <v>0</v>
      </c>
    </row>
    <row r="99">
      <c r="A99" s="368" t="n">
        <v>97</v>
      </c>
      <c r="B99" t="inlineStr">
        <is>
          <t>0800819038</t>
        </is>
      </c>
      <c r="C99" t="inlineStr">
        <is>
          <t>AAV-2018</t>
        </is>
      </c>
      <c r="E99" t="inlineStr">
        <is>
          <t>BCDKT</t>
        </is>
      </c>
      <c r="F99" t="inlineStr">
        <is>
          <t>AAV</t>
        </is>
      </c>
      <c r="G99" t="inlineStr">
        <is>
          <t xml:space="preserve">    14. Dự phòng trợ cấp mất việc làm</t>
        </is>
      </c>
      <c r="H99" t="n">
        <v>0</v>
      </c>
    </row>
    <row r="100">
      <c r="A100" s="368" t="n">
        <v>98</v>
      </c>
      <c r="B100" t="inlineStr">
        <is>
          <t>0800819038</t>
        </is>
      </c>
      <c r="C100" t="inlineStr">
        <is>
          <t>AAV-2018</t>
        </is>
      </c>
      <c r="D100" t="inlineStr">
        <is>
          <t>400</t>
        </is>
      </c>
      <c r="E100" t="inlineStr">
        <is>
          <t>BCDKT</t>
        </is>
      </c>
      <c r="F100" t="inlineStr">
        <is>
          <t>AAV</t>
        </is>
      </c>
      <c r="G100" t="inlineStr">
        <is>
          <t xml:space="preserve">   B. VỐN CHỦ SỞ HỮU</t>
        </is>
      </c>
      <c r="H100" t="n">
        <v>198711</v>
      </c>
    </row>
    <row r="101">
      <c r="A101" s="368" t="n">
        <v>99</v>
      </c>
      <c r="B101" t="inlineStr">
        <is>
          <t>0800819038</t>
        </is>
      </c>
      <c r="C101" t="inlineStr">
        <is>
          <t>AAV-2018</t>
        </is>
      </c>
      <c r="D101" t="inlineStr">
        <is>
          <t>410</t>
        </is>
      </c>
      <c r="E101" t="inlineStr">
        <is>
          <t>BCDKT</t>
        </is>
      </c>
      <c r="F101" t="inlineStr">
        <is>
          <t>AAV</t>
        </is>
      </c>
      <c r="G101" t="inlineStr">
        <is>
          <t xml:space="preserve">    I. Vốn chủ sở hữu</t>
        </is>
      </c>
      <c r="H101" t="n">
        <v>198711</v>
      </c>
    </row>
    <row r="102">
      <c r="A102" s="368" t="n">
        <v>100</v>
      </c>
      <c r="B102" t="inlineStr">
        <is>
          <t>0800819038</t>
        </is>
      </c>
      <c r="C102" t="inlineStr">
        <is>
          <t>AAV-2018</t>
        </is>
      </c>
      <c r="D102" t="inlineStr">
        <is>
          <t>411</t>
        </is>
      </c>
      <c r="E102" t="inlineStr">
        <is>
          <t>BCDKT</t>
        </is>
      </c>
      <c r="F102" t="inlineStr">
        <is>
          <t>AAV</t>
        </is>
      </c>
      <c r="G102" t="inlineStr">
        <is>
          <t xml:space="preserve">     1. Vốn góp của chủ sở hữu</t>
        </is>
      </c>
      <c r="H102" t="n">
        <v>143750</v>
      </c>
    </row>
    <row r="103">
      <c r="A103" s="368" t="n">
        <v>101</v>
      </c>
      <c r="B103" t="inlineStr">
        <is>
          <t>0800819038</t>
        </is>
      </c>
      <c r="C103" t="inlineStr">
        <is>
          <t>AAV-2018</t>
        </is>
      </c>
      <c r="D103" t="inlineStr">
        <is>
          <t>411a</t>
        </is>
      </c>
      <c r="E103" t="inlineStr">
        <is>
          <t>BCDKT</t>
        </is>
      </c>
      <c r="F103" t="inlineStr">
        <is>
          <t>AAV</t>
        </is>
      </c>
      <c r="G103" t="inlineStr">
        <is>
          <t xml:space="preserve">     - Cổ phiếu phổ thông có quyền biểu quyết</t>
        </is>
      </c>
      <c r="H103" t="n">
        <v>143750</v>
      </c>
    </row>
    <row r="104">
      <c r="A104" s="368" t="n">
        <v>102</v>
      </c>
      <c r="B104" t="inlineStr">
        <is>
          <t>0800819038</t>
        </is>
      </c>
      <c r="C104" t="inlineStr">
        <is>
          <t>AAV-2018</t>
        </is>
      </c>
      <c r="D104" t="inlineStr">
        <is>
          <t>411b</t>
        </is>
      </c>
      <c r="E104" t="inlineStr">
        <is>
          <t>BCDKT</t>
        </is>
      </c>
      <c r="F104" t="inlineStr">
        <is>
          <t>AAV</t>
        </is>
      </c>
      <c r="G104" t="inlineStr">
        <is>
          <t xml:space="preserve">     - Cổ phiếu ưu đãi</t>
        </is>
      </c>
      <c r="H104" t="n">
        <v>0</v>
      </c>
    </row>
    <row r="105">
      <c r="A105" s="368" t="n">
        <v>103</v>
      </c>
      <c r="B105" t="inlineStr">
        <is>
          <t>0800819038</t>
        </is>
      </c>
      <c r="C105" t="inlineStr">
        <is>
          <t>AAV-2018</t>
        </is>
      </c>
      <c r="D105" t="inlineStr">
        <is>
          <t>412</t>
        </is>
      </c>
      <c r="E105" t="inlineStr">
        <is>
          <t>BCDKT</t>
        </is>
      </c>
      <c r="F105" t="inlineStr">
        <is>
          <t>AAV</t>
        </is>
      </c>
      <c r="G105" t="inlineStr">
        <is>
          <t xml:space="preserve">    2. Thặng dư vốn cổ phần</t>
        </is>
      </c>
      <c r="H105" t="n">
        <v>-43</v>
      </c>
    </row>
    <row r="106">
      <c r="A106" s="368" t="n">
        <v>104</v>
      </c>
      <c r="B106" t="inlineStr">
        <is>
          <t>0800819038</t>
        </is>
      </c>
      <c r="C106" t="inlineStr">
        <is>
          <t>AAV-2018</t>
        </is>
      </c>
      <c r="D106" t="inlineStr">
        <is>
          <t>413</t>
        </is>
      </c>
      <c r="E106" t="inlineStr">
        <is>
          <t>BCDKT</t>
        </is>
      </c>
      <c r="F106" t="inlineStr">
        <is>
          <t>AAV</t>
        </is>
      </c>
      <c r="G106" t="inlineStr">
        <is>
          <t xml:space="preserve">    3. Quyền chọn chuyển đổi trái phiếu</t>
        </is>
      </c>
      <c r="H106" t="n">
        <v>0</v>
      </c>
    </row>
    <row r="107">
      <c r="A107" s="368" t="n">
        <v>105</v>
      </c>
      <c r="B107" t="inlineStr">
        <is>
          <t>0800819038</t>
        </is>
      </c>
      <c r="C107" t="inlineStr">
        <is>
          <t>AAV-2018</t>
        </is>
      </c>
      <c r="D107" t="inlineStr">
        <is>
          <t>414</t>
        </is>
      </c>
      <c r="E107" t="inlineStr">
        <is>
          <t>BCDKT</t>
        </is>
      </c>
      <c r="F107" t="inlineStr">
        <is>
          <t>AAV</t>
        </is>
      </c>
      <c r="G107" t="inlineStr">
        <is>
          <t xml:space="preserve">    4. Vốn khác của chủ sở hữu</t>
        </is>
      </c>
      <c r="H107" t="n">
        <v>0</v>
      </c>
    </row>
    <row r="108">
      <c r="A108" s="368" t="n">
        <v>106</v>
      </c>
      <c r="B108" t="inlineStr">
        <is>
          <t>0800819038</t>
        </is>
      </c>
      <c r="C108" t="inlineStr">
        <is>
          <t>AAV-2018</t>
        </is>
      </c>
      <c r="D108" t="inlineStr">
        <is>
          <t>415</t>
        </is>
      </c>
      <c r="E108" t="inlineStr">
        <is>
          <t>BCDKT</t>
        </is>
      </c>
      <c r="F108" t="inlineStr">
        <is>
          <t>AAV</t>
        </is>
      </c>
      <c r="G108" t="inlineStr">
        <is>
          <t xml:space="preserve">    5. Cổ phiếu quỹ (*)</t>
        </is>
      </c>
      <c r="H108" t="n">
        <v>0</v>
      </c>
    </row>
    <row r="109">
      <c r="A109" s="368" t="n">
        <v>107</v>
      </c>
      <c r="B109" t="inlineStr">
        <is>
          <t>0800819038</t>
        </is>
      </c>
      <c r="C109" t="inlineStr">
        <is>
          <t>AAV-2018</t>
        </is>
      </c>
      <c r="D109" t="inlineStr">
        <is>
          <t>416</t>
        </is>
      </c>
      <c r="E109" t="inlineStr">
        <is>
          <t>BCDKT</t>
        </is>
      </c>
      <c r="F109" t="inlineStr">
        <is>
          <t>AAV</t>
        </is>
      </c>
      <c r="G109" t="inlineStr">
        <is>
          <t xml:space="preserve">    6. Chênh lệch đánh giá lại tài sản</t>
        </is>
      </c>
      <c r="H109" t="n">
        <v>0</v>
      </c>
    </row>
    <row r="110">
      <c r="A110" s="368" t="n">
        <v>108</v>
      </c>
      <c r="B110" t="inlineStr">
        <is>
          <t>0800819038</t>
        </is>
      </c>
      <c r="C110" t="inlineStr">
        <is>
          <t>AAV-2018</t>
        </is>
      </c>
      <c r="D110" t="inlineStr">
        <is>
          <t>417</t>
        </is>
      </c>
      <c r="E110" t="inlineStr">
        <is>
          <t>BCDKT</t>
        </is>
      </c>
      <c r="F110" t="inlineStr">
        <is>
          <t>AAV</t>
        </is>
      </c>
      <c r="G110" t="inlineStr">
        <is>
          <t xml:space="preserve">    7. Chênh lệch tỷ giá hối đoái</t>
        </is>
      </c>
      <c r="H110" t="n">
        <v>0</v>
      </c>
    </row>
    <row r="111">
      <c r="A111" s="368" t="n">
        <v>109</v>
      </c>
      <c r="B111" t="inlineStr">
        <is>
          <t>0800819038</t>
        </is>
      </c>
      <c r="C111" t="inlineStr">
        <is>
          <t>AAV-2018</t>
        </is>
      </c>
      <c r="D111" t="inlineStr">
        <is>
          <t>418</t>
        </is>
      </c>
      <c r="E111" t="inlineStr">
        <is>
          <t>BCDKT</t>
        </is>
      </c>
      <c r="F111" t="inlineStr">
        <is>
          <t>AAV</t>
        </is>
      </c>
      <c r="G111" t="inlineStr">
        <is>
          <t xml:space="preserve">    8. Quỹ đầu tư phát triển</t>
        </is>
      </c>
      <c r="H111" t="n">
        <v>0</v>
      </c>
    </row>
    <row r="112">
      <c r="A112" s="368" t="n">
        <v>110</v>
      </c>
      <c r="B112" t="inlineStr">
        <is>
          <t>0800819038</t>
        </is>
      </c>
      <c r="C112" t="inlineStr">
        <is>
          <t>AAV-2018</t>
        </is>
      </c>
      <c r="D112" t="inlineStr">
        <is>
          <t>419</t>
        </is>
      </c>
      <c r="E112" t="inlineStr">
        <is>
          <t>BCDKT</t>
        </is>
      </c>
      <c r="F112" t="inlineStr">
        <is>
          <t>AAV</t>
        </is>
      </c>
      <c r="G112" t="inlineStr">
        <is>
          <t xml:space="preserve">    9. Quỹ hỗ trợ sắp xếp doanh nghiệp</t>
        </is>
      </c>
      <c r="H112" t="n">
        <v>0</v>
      </c>
    </row>
    <row r="113">
      <c r="A113" s="368" t="n">
        <v>111</v>
      </c>
      <c r="B113" t="inlineStr">
        <is>
          <t>0800819038</t>
        </is>
      </c>
      <c r="C113" t="inlineStr">
        <is>
          <t>AAV-2018</t>
        </is>
      </c>
      <c r="D113" t="inlineStr">
        <is>
          <t>420</t>
        </is>
      </c>
      <c r="E113" t="inlineStr">
        <is>
          <t>BCDKT</t>
        </is>
      </c>
      <c r="F113" t="inlineStr">
        <is>
          <t>AAV</t>
        </is>
      </c>
      <c r="G113" t="inlineStr">
        <is>
          <t xml:space="preserve">    10. Quỹ khác thuộc vốn chủ sở hữu</t>
        </is>
      </c>
      <c r="H113" t="n">
        <v>0</v>
      </c>
    </row>
    <row r="114">
      <c r="A114" s="368" t="n">
        <v>112</v>
      </c>
      <c r="B114" t="inlineStr">
        <is>
          <t>0800819038</t>
        </is>
      </c>
      <c r="C114" t="inlineStr">
        <is>
          <t>AAV-2018</t>
        </is>
      </c>
      <c r="D114" t="inlineStr">
        <is>
          <t>421</t>
        </is>
      </c>
      <c r="E114" t="inlineStr">
        <is>
          <t>BCDKT</t>
        </is>
      </c>
      <c r="F114" t="inlineStr">
        <is>
          <t>AAV</t>
        </is>
      </c>
      <c r="G114" t="inlineStr">
        <is>
          <t xml:space="preserve">     11. Lợi nhuận sau thuế chưa phân phối</t>
        </is>
      </c>
      <c r="H114" t="n">
        <v>38958</v>
      </c>
    </row>
    <row r="115">
      <c r="A115" s="368" t="n">
        <v>113</v>
      </c>
      <c r="B115" t="inlineStr">
        <is>
          <t>0800819038</t>
        </is>
      </c>
      <c r="C115" t="inlineStr">
        <is>
          <t>AAV-2018</t>
        </is>
      </c>
      <c r="D115" t="inlineStr">
        <is>
          <t>421a</t>
        </is>
      </c>
      <c r="E115" t="inlineStr">
        <is>
          <t>BCDKT</t>
        </is>
      </c>
      <c r="F115" t="inlineStr">
        <is>
          <t>AAV</t>
        </is>
      </c>
      <c r="G115" t="inlineStr">
        <is>
          <t xml:space="preserve">     - LNST chưa phân phối lũy kế đến cuối kỳ trước</t>
        </is>
      </c>
      <c r="H115" t="n">
        <v>25079</v>
      </c>
    </row>
    <row r="116">
      <c r="A116" s="368" t="n">
        <v>114</v>
      </c>
      <c r="B116" t="inlineStr">
        <is>
          <t>0800819038</t>
        </is>
      </c>
      <c r="C116" t="inlineStr">
        <is>
          <t>AAV-2018</t>
        </is>
      </c>
      <c r="D116" t="inlineStr">
        <is>
          <t>421b</t>
        </is>
      </c>
      <c r="E116" t="inlineStr">
        <is>
          <t>BCDKT</t>
        </is>
      </c>
      <c r="F116" t="inlineStr">
        <is>
          <t>AAV</t>
        </is>
      </c>
      <c r="G116" t="inlineStr">
        <is>
          <t xml:space="preserve">     - LNST chưa phân phối kỳ này</t>
        </is>
      </c>
      <c r="H116" t="n">
        <v>13879</v>
      </c>
    </row>
    <row r="117">
      <c r="A117" s="368" t="n">
        <v>115</v>
      </c>
      <c r="B117" t="inlineStr">
        <is>
          <t>0800819038</t>
        </is>
      </c>
      <c r="C117" t="inlineStr">
        <is>
          <t>AAV-2018</t>
        </is>
      </c>
      <c r="E117" t="inlineStr">
        <is>
          <t>BCDKT</t>
        </is>
      </c>
      <c r="F117" t="inlineStr">
        <is>
          <t>AAV</t>
        </is>
      </c>
      <c r="G117" t="inlineStr">
        <is>
          <t xml:space="preserve">    12. Nguồn vốn đầu tư XDCB</t>
        </is>
      </c>
      <c r="H117" t="n">
        <v>0</v>
      </c>
    </row>
    <row r="118">
      <c r="A118" s="368" t="n">
        <v>116</v>
      </c>
      <c r="B118" t="inlineStr">
        <is>
          <t>0800819038</t>
        </is>
      </c>
      <c r="C118" t="inlineStr">
        <is>
          <t>AAV-2018</t>
        </is>
      </c>
      <c r="D118" t="inlineStr">
        <is>
          <t>429</t>
        </is>
      </c>
      <c r="E118" t="inlineStr">
        <is>
          <t>BCDKT</t>
        </is>
      </c>
      <c r="F118" t="inlineStr">
        <is>
          <t>AAV</t>
        </is>
      </c>
      <c r="G118" t="inlineStr">
        <is>
          <t xml:space="preserve">    13. Lợi ích cổ đông không kiểm soát</t>
        </is>
      </c>
      <c r="H118" t="n">
        <v>16046</v>
      </c>
    </row>
    <row r="119">
      <c r="A119" s="368" t="n">
        <v>117</v>
      </c>
      <c r="B119" t="inlineStr">
        <is>
          <t>0800819038</t>
        </is>
      </c>
      <c r="C119" t="inlineStr">
        <is>
          <t>AAV-2018</t>
        </is>
      </c>
      <c r="E119" t="inlineStr">
        <is>
          <t>BCDKT</t>
        </is>
      </c>
      <c r="F119" t="inlineStr">
        <is>
          <t>AAV</t>
        </is>
      </c>
      <c r="G119" t="inlineStr">
        <is>
          <t xml:space="preserve">    14. Quỹ dự phòng tài chính</t>
        </is>
      </c>
      <c r="H119" t="n">
        <v>0</v>
      </c>
    </row>
    <row r="120">
      <c r="A120" s="368" t="n">
        <v>118</v>
      </c>
      <c r="B120" t="inlineStr">
        <is>
          <t>0800819038</t>
        </is>
      </c>
      <c r="C120" t="inlineStr">
        <is>
          <t>AAV-2018</t>
        </is>
      </c>
      <c r="D120" t="inlineStr">
        <is>
          <t>430</t>
        </is>
      </c>
      <c r="E120" t="inlineStr">
        <is>
          <t>BCDKT</t>
        </is>
      </c>
      <c r="F120" t="inlineStr">
        <is>
          <t>AAV</t>
        </is>
      </c>
      <c r="G120" t="inlineStr">
        <is>
          <t xml:space="preserve">    II. Nguồn kinh phí và quỹ khác</t>
        </is>
      </c>
      <c r="H120" t="n">
        <v>0</v>
      </c>
    </row>
    <row r="121">
      <c r="A121" s="368" t="n">
        <v>119</v>
      </c>
      <c r="B121" t="inlineStr">
        <is>
          <t>0800819038</t>
        </is>
      </c>
      <c r="C121" t="inlineStr">
        <is>
          <t>AAV-2018</t>
        </is>
      </c>
      <c r="D121" t="inlineStr">
        <is>
          <t>431</t>
        </is>
      </c>
      <c r="E121" t="inlineStr">
        <is>
          <t>BCDKT</t>
        </is>
      </c>
      <c r="F121" t="inlineStr">
        <is>
          <t>AAV</t>
        </is>
      </c>
      <c r="G121" t="inlineStr">
        <is>
          <t xml:space="preserve">    1. Nguồn kinh phí</t>
        </is>
      </c>
      <c r="H121" t="n">
        <v>0</v>
      </c>
    </row>
    <row r="122">
      <c r="A122" s="368" t="n">
        <v>120</v>
      </c>
      <c r="B122" t="inlineStr">
        <is>
          <t>0800819038</t>
        </is>
      </c>
      <c r="C122" t="inlineStr">
        <is>
          <t>AAV-2018</t>
        </is>
      </c>
      <c r="D122" t="inlineStr">
        <is>
          <t>432</t>
        </is>
      </c>
      <c r="E122" t="inlineStr">
        <is>
          <t>BCDKT</t>
        </is>
      </c>
      <c r="F122" t="inlineStr">
        <is>
          <t>AAV</t>
        </is>
      </c>
      <c r="G122" t="inlineStr">
        <is>
          <t xml:space="preserve">    2. Nguồn kinh phí đã hình thành TSCĐ</t>
        </is>
      </c>
      <c r="H122" t="n">
        <v>0</v>
      </c>
    </row>
    <row r="123">
      <c r="A123" s="368" t="n">
        <v>121</v>
      </c>
      <c r="B123" t="inlineStr">
        <is>
          <t>0800819038</t>
        </is>
      </c>
      <c r="C123" t="inlineStr">
        <is>
          <t>AAV-2018</t>
        </is>
      </c>
      <c r="E123" t="inlineStr">
        <is>
          <t>BCDKT</t>
        </is>
      </c>
      <c r="F123" t="inlineStr">
        <is>
          <t>AAV</t>
        </is>
      </c>
      <c r="G123" t="inlineStr">
        <is>
          <t xml:space="preserve">  C. LỢI ÍCH CỔ ĐÔNG THIỂU SỐ</t>
        </is>
      </c>
      <c r="H123" t="n">
        <v>0</v>
      </c>
    </row>
    <row r="124">
      <c r="A124" s="368" t="n">
        <v>122</v>
      </c>
      <c r="B124" t="inlineStr">
        <is>
          <t>0800819038</t>
        </is>
      </c>
      <c r="C124" t="inlineStr">
        <is>
          <t>AAV-2018</t>
        </is>
      </c>
      <c r="D124" t="inlineStr">
        <is>
          <t>440</t>
        </is>
      </c>
      <c r="E124" t="inlineStr">
        <is>
          <t>BCDKT</t>
        </is>
      </c>
      <c r="F124" t="inlineStr">
        <is>
          <t>AAV</t>
        </is>
      </c>
      <c r="G124" t="inlineStr">
        <is>
          <t xml:space="preserve"> TỔNG CỘNG NGUỒN VỐN</t>
        </is>
      </c>
      <c r="H124" t="n">
        <v>390153</v>
      </c>
    </row>
    <row r="125">
      <c r="A125" s="368" t="n">
        <v>123</v>
      </c>
      <c r="B125" t="inlineStr">
        <is>
          <t>0800819038</t>
        </is>
      </c>
      <c r="C125" t="inlineStr">
        <is>
          <t>AAV-2018</t>
        </is>
      </c>
      <c r="D125" t="inlineStr">
        <is>
          <t>01</t>
        </is>
      </c>
      <c r="E125" t="inlineStr">
        <is>
          <t>KQKD</t>
        </is>
      </c>
      <c r="F125" t="inlineStr">
        <is>
          <t>AAV</t>
        </is>
      </c>
      <c r="G125" t="inlineStr">
        <is>
          <t xml:space="preserve">1. Doanh thu bán hàng và cung cấp dịch vụ </t>
        </is>
      </c>
      <c r="H125" t="n">
        <v>469406</v>
      </c>
    </row>
    <row r="126">
      <c r="A126" s="368" t="n">
        <v>124</v>
      </c>
      <c r="B126" t="inlineStr">
        <is>
          <t>0800819038</t>
        </is>
      </c>
      <c r="C126" t="inlineStr">
        <is>
          <t>AAV-2018</t>
        </is>
      </c>
      <c r="D126" t="inlineStr">
        <is>
          <t>02</t>
        </is>
      </c>
      <c r="E126" t="inlineStr">
        <is>
          <t>KQKD</t>
        </is>
      </c>
      <c r="F126" t="inlineStr">
        <is>
          <t>AAV</t>
        </is>
      </c>
      <c r="G126" t="inlineStr">
        <is>
          <t>2. Các khoản giảm trừ doanh thu</t>
        </is>
      </c>
      <c r="H126" t="n">
        <v>0</v>
      </c>
    </row>
    <row r="127">
      <c r="A127" s="368" t="n">
        <v>125</v>
      </c>
      <c r="B127" t="inlineStr">
        <is>
          <t>0800819038</t>
        </is>
      </c>
      <c r="C127" t="inlineStr">
        <is>
          <t>AAV-2018</t>
        </is>
      </c>
      <c r="D127" t="inlineStr">
        <is>
          <t>10</t>
        </is>
      </c>
      <c r="E127" t="inlineStr">
        <is>
          <t>KQKD</t>
        </is>
      </c>
      <c r="F127" t="inlineStr">
        <is>
          <t>AAV</t>
        </is>
      </c>
      <c r="G127" t="inlineStr">
        <is>
          <t>3. Doanh thu thuần về bán hàng và cung cấp dịch vụ</t>
        </is>
      </c>
      <c r="H127" t="n">
        <v>469406</v>
      </c>
    </row>
    <row r="128">
      <c r="A128" s="368" t="n">
        <v>126</v>
      </c>
      <c r="B128" t="inlineStr">
        <is>
          <t>0800819038</t>
        </is>
      </c>
      <c r="C128" t="inlineStr">
        <is>
          <t>AAV-2018</t>
        </is>
      </c>
      <c r="D128" t="inlineStr">
        <is>
          <t>11</t>
        </is>
      </c>
      <c r="E128" t="inlineStr">
        <is>
          <t>KQKD</t>
        </is>
      </c>
      <c r="F128" t="inlineStr">
        <is>
          <t>AAV</t>
        </is>
      </c>
      <c r="G128" t="inlineStr">
        <is>
          <t xml:space="preserve">4. Giá vốn hàng bán </t>
        </is>
      </c>
      <c r="H128" t="n">
        <v>406572</v>
      </c>
    </row>
    <row r="129">
      <c r="A129" s="368" t="n">
        <v>127</v>
      </c>
      <c r="B129" t="inlineStr">
        <is>
          <t>0800819038</t>
        </is>
      </c>
      <c r="C129" t="inlineStr">
        <is>
          <t>AAV-2018</t>
        </is>
      </c>
      <c r="D129" t="inlineStr">
        <is>
          <t>20</t>
        </is>
      </c>
      <c r="E129" t="inlineStr">
        <is>
          <t>KQKD</t>
        </is>
      </c>
      <c r="F129" t="inlineStr">
        <is>
          <t>AAV</t>
        </is>
      </c>
      <c r="G129" t="inlineStr">
        <is>
          <t>5. Lợi nhuận gộp về bán hàng và cung cấp dịch vụ</t>
        </is>
      </c>
      <c r="H129" t="n">
        <v>62833</v>
      </c>
    </row>
    <row r="130">
      <c r="A130" s="368" t="n">
        <v>128</v>
      </c>
      <c r="B130" t="inlineStr">
        <is>
          <t>0800819038</t>
        </is>
      </c>
      <c r="C130" t="inlineStr">
        <is>
          <t>AAV-2018</t>
        </is>
      </c>
      <c r="D130" t="inlineStr">
        <is>
          <t>21</t>
        </is>
      </c>
      <c r="E130" t="inlineStr">
        <is>
          <t>KQKD</t>
        </is>
      </c>
      <c r="F130" t="inlineStr">
        <is>
          <t>AAV</t>
        </is>
      </c>
      <c r="G130" t="inlineStr">
        <is>
          <t xml:space="preserve">6.Doanh thu hoạt động tài chính </t>
        </is>
      </c>
      <c r="H130" t="n">
        <v>2776</v>
      </c>
    </row>
    <row r="131">
      <c r="A131" s="368" t="n">
        <v>129</v>
      </c>
      <c r="B131" t="inlineStr">
        <is>
          <t>0800819038</t>
        </is>
      </c>
      <c r="C131" t="inlineStr">
        <is>
          <t>AAV-2018</t>
        </is>
      </c>
      <c r="D131" t="inlineStr">
        <is>
          <t>22</t>
        </is>
      </c>
      <c r="E131" t="inlineStr">
        <is>
          <t>KQKD</t>
        </is>
      </c>
      <c r="F131" t="inlineStr">
        <is>
          <t>AAV</t>
        </is>
      </c>
      <c r="G131" t="inlineStr">
        <is>
          <t xml:space="preserve">7. Chi phí tài chính </t>
        </is>
      </c>
      <c r="H131" t="n">
        <v>6168</v>
      </c>
    </row>
    <row r="132">
      <c r="A132" s="368" t="n">
        <v>130</v>
      </c>
      <c r="B132" t="inlineStr">
        <is>
          <t>0800819038</t>
        </is>
      </c>
      <c r="C132" t="inlineStr">
        <is>
          <t>AAV-2018</t>
        </is>
      </c>
      <c r="D132" t="inlineStr">
        <is>
          <t>23</t>
        </is>
      </c>
      <c r="E132" t="inlineStr">
        <is>
          <t>KQKD</t>
        </is>
      </c>
      <c r="F132" t="inlineStr">
        <is>
          <t>AAV</t>
        </is>
      </c>
      <c r="G132" t="inlineStr">
        <is>
          <t xml:space="preserve">   Trong đó :Chi phí lãi vay</t>
        </is>
      </c>
      <c r="H132" t="n">
        <v>3119</v>
      </c>
    </row>
    <row r="133">
      <c r="A133" s="368" t="n">
        <v>131</v>
      </c>
      <c r="B133" t="inlineStr">
        <is>
          <t>0800819038</t>
        </is>
      </c>
      <c r="C133" t="inlineStr">
        <is>
          <t>AAV-2018</t>
        </is>
      </c>
      <c r="D133" t="inlineStr">
        <is>
          <t>24</t>
        </is>
      </c>
      <c r="E133" t="inlineStr">
        <is>
          <t>KQKD</t>
        </is>
      </c>
      <c r="F133" t="inlineStr">
        <is>
          <t>AAV</t>
        </is>
      </c>
      <c r="G133" t="inlineStr">
        <is>
          <t>8. Phần lãi/lỗ trong công ty liên doanh, liên kết</t>
        </is>
      </c>
      <c r="H133" t="n">
        <v>148</v>
      </c>
    </row>
    <row r="134">
      <c r="A134" s="368" t="n">
        <v>132</v>
      </c>
      <c r="B134" t="inlineStr">
        <is>
          <t>0800819038</t>
        </is>
      </c>
      <c r="C134" t="inlineStr">
        <is>
          <t>AAV-2018</t>
        </is>
      </c>
      <c r="D134" t="inlineStr">
        <is>
          <t>25</t>
        </is>
      </c>
      <c r="E134" t="inlineStr">
        <is>
          <t>KQKD</t>
        </is>
      </c>
      <c r="F134" t="inlineStr">
        <is>
          <t>AAV</t>
        </is>
      </c>
      <c r="G134" t="inlineStr">
        <is>
          <t xml:space="preserve">9. Chi phí bán hàng </t>
        </is>
      </c>
      <c r="H134" t="n">
        <v>732</v>
      </c>
    </row>
    <row r="135">
      <c r="A135" s="368" t="n">
        <v>133</v>
      </c>
      <c r="B135" t="inlineStr">
        <is>
          <t>0800819038</t>
        </is>
      </c>
      <c r="C135" t="inlineStr">
        <is>
          <t>AAV-2018</t>
        </is>
      </c>
      <c r="D135" t="inlineStr">
        <is>
          <t>26</t>
        </is>
      </c>
      <c r="E135" t="inlineStr">
        <is>
          <t>KQKD</t>
        </is>
      </c>
      <c r="F135" t="inlineStr">
        <is>
          <t>AAV</t>
        </is>
      </c>
      <c r="G135" t="inlineStr">
        <is>
          <t xml:space="preserve">10. Chi phí quản lý doanh nghiệp </t>
        </is>
      </c>
      <c r="H135" t="n">
        <v>11086</v>
      </c>
    </row>
    <row r="136">
      <c r="A136" s="368" t="n">
        <v>134</v>
      </c>
      <c r="B136" t="inlineStr">
        <is>
          <t>0800819038</t>
        </is>
      </c>
      <c r="C136" t="inlineStr">
        <is>
          <t>AAV-2018</t>
        </is>
      </c>
      <c r="D136" t="inlineStr">
        <is>
          <t>30</t>
        </is>
      </c>
      <c r="E136" t="inlineStr">
        <is>
          <t>KQKD</t>
        </is>
      </c>
      <c r="F136" t="inlineStr">
        <is>
          <t>AAV</t>
        </is>
      </c>
      <c r="G136" t="inlineStr">
        <is>
          <t>11. Lợi nhuận thuần từ hoạt động kinh doanh</t>
        </is>
      </c>
      <c r="H136" t="n">
        <v>47772</v>
      </c>
    </row>
    <row r="137">
      <c r="A137" s="368" t="n">
        <v>135</v>
      </c>
      <c r="B137" t="inlineStr">
        <is>
          <t>0800819038</t>
        </is>
      </c>
      <c r="C137" t="inlineStr">
        <is>
          <t>AAV-2018</t>
        </is>
      </c>
      <c r="D137" t="inlineStr">
        <is>
          <t>31</t>
        </is>
      </c>
      <c r="E137" t="inlineStr">
        <is>
          <t>KQKD</t>
        </is>
      </c>
      <c r="F137" t="inlineStr">
        <is>
          <t>AAV</t>
        </is>
      </c>
      <c r="G137" t="inlineStr">
        <is>
          <t xml:space="preserve">12. Thu nhập khác </t>
        </is>
      </c>
      <c r="H137" t="n">
        <v>0</v>
      </c>
    </row>
    <row r="138">
      <c r="A138" s="368" t="n">
        <v>136</v>
      </c>
      <c r="B138" t="inlineStr">
        <is>
          <t>0800819038</t>
        </is>
      </c>
      <c r="C138" t="inlineStr">
        <is>
          <t>AAV-2018</t>
        </is>
      </c>
      <c r="D138" t="inlineStr">
        <is>
          <t>32</t>
        </is>
      </c>
      <c r="E138" t="inlineStr">
        <is>
          <t>KQKD</t>
        </is>
      </c>
      <c r="F138" t="inlineStr">
        <is>
          <t>AAV</t>
        </is>
      </c>
      <c r="G138" t="inlineStr">
        <is>
          <t xml:space="preserve">13. Chi phí khác </t>
        </is>
      </c>
      <c r="H138" t="n">
        <v>372</v>
      </c>
    </row>
    <row r="139">
      <c r="A139" s="368" t="n">
        <v>137</v>
      </c>
      <c r="B139" t="inlineStr">
        <is>
          <t>0800819038</t>
        </is>
      </c>
      <c r="C139" t="inlineStr">
        <is>
          <t>AAV-2018</t>
        </is>
      </c>
      <c r="D139" t="inlineStr">
        <is>
          <t>40</t>
        </is>
      </c>
      <c r="E139" t="inlineStr">
        <is>
          <t>KQKD</t>
        </is>
      </c>
      <c r="F139" t="inlineStr">
        <is>
          <t>AAV</t>
        </is>
      </c>
      <c r="G139" t="inlineStr">
        <is>
          <t>14. Lợi nhuận khác</t>
        </is>
      </c>
      <c r="H139" t="n">
        <v>-371</v>
      </c>
    </row>
    <row r="140">
      <c r="A140" s="368" t="n">
        <v>138</v>
      </c>
      <c r="B140" t="inlineStr">
        <is>
          <t>0800819038</t>
        </is>
      </c>
      <c r="C140" t="inlineStr">
        <is>
          <t>AAV-2018</t>
        </is>
      </c>
      <c r="E140" t="inlineStr">
        <is>
          <t>KQKD</t>
        </is>
      </c>
      <c r="F140" t="inlineStr">
        <is>
          <t>AAV</t>
        </is>
      </c>
      <c r="G140" t="inlineStr">
        <is>
          <t>Phần lợi nhuận/lỗ từ công ty liên kết liên doanh</t>
        </is>
      </c>
      <c r="H140" t="n">
        <v>0</v>
      </c>
    </row>
    <row r="141">
      <c r="A141" s="368" t="n">
        <v>139</v>
      </c>
      <c r="B141" t="inlineStr">
        <is>
          <t>0800819038</t>
        </is>
      </c>
      <c r="C141" t="inlineStr">
        <is>
          <t>AAV-2018</t>
        </is>
      </c>
      <c r="D141" t="inlineStr">
        <is>
          <t>50</t>
        </is>
      </c>
      <c r="E141" t="inlineStr">
        <is>
          <t>KQKD</t>
        </is>
      </c>
      <c r="F141" t="inlineStr">
        <is>
          <t>AAV</t>
        </is>
      </c>
      <c r="G141" t="inlineStr">
        <is>
          <t>15. Tổng lợi nhuận kế toán trước thuế</t>
        </is>
      </c>
      <c r="H141" t="n">
        <v>47400</v>
      </c>
    </row>
    <row r="142">
      <c r="A142" s="368" t="n">
        <v>140</v>
      </c>
      <c r="B142" t="inlineStr">
        <is>
          <t>0800819038</t>
        </is>
      </c>
      <c r="C142" t="inlineStr">
        <is>
          <t>AAV-2018</t>
        </is>
      </c>
      <c r="D142" t="inlineStr">
        <is>
          <t>51</t>
        </is>
      </c>
      <c r="E142" t="inlineStr">
        <is>
          <t>KQKD</t>
        </is>
      </c>
      <c r="F142" t="inlineStr">
        <is>
          <t>AAV</t>
        </is>
      </c>
      <c r="G142" t="inlineStr">
        <is>
          <t>16. Chi phí thuế TNDN hiện hành</t>
        </is>
      </c>
      <c r="H142" t="n">
        <v>10635</v>
      </c>
    </row>
    <row r="143">
      <c r="A143" s="368" t="n">
        <v>141</v>
      </c>
      <c r="B143" t="inlineStr">
        <is>
          <t>0800819038</t>
        </is>
      </c>
      <c r="C143" t="inlineStr">
        <is>
          <t>AAV-2018</t>
        </is>
      </c>
      <c r="D143" t="inlineStr">
        <is>
          <t>52</t>
        </is>
      </c>
      <c r="E143" t="inlineStr">
        <is>
          <t>KQKD</t>
        </is>
      </c>
      <c r="F143" t="inlineStr">
        <is>
          <t>AAV</t>
        </is>
      </c>
      <c r="G143" t="inlineStr">
        <is>
          <t xml:space="preserve">17. Chi phí thuế TNDN hoãn lại </t>
        </is>
      </c>
      <c r="H143" t="n">
        <v>0</v>
      </c>
    </row>
    <row r="144">
      <c r="A144" s="368" t="n">
        <v>142</v>
      </c>
      <c r="B144" t="inlineStr">
        <is>
          <t>0800819038</t>
        </is>
      </c>
      <c r="C144" t="inlineStr">
        <is>
          <t>AAV-2018</t>
        </is>
      </c>
      <c r="D144" t="inlineStr">
        <is>
          <t>60</t>
        </is>
      </c>
      <c r="E144" t="inlineStr">
        <is>
          <t>KQKD</t>
        </is>
      </c>
      <c r="F144" t="inlineStr">
        <is>
          <t>AAV</t>
        </is>
      </c>
      <c r="G144" t="inlineStr">
        <is>
          <t>18. Lợi nhuận sau thuế thu nhập doanh nghiệp</t>
        </is>
      </c>
      <c r="H144" t="n">
        <v>36766</v>
      </c>
    </row>
    <row r="145">
      <c r="A145" s="368" t="n">
        <v>143</v>
      </c>
      <c r="B145" t="inlineStr">
        <is>
          <t>0800819038</t>
        </is>
      </c>
      <c r="C145" t="inlineStr">
        <is>
          <t>AAV-2018</t>
        </is>
      </c>
      <c r="D145" t="inlineStr">
        <is>
          <t>62</t>
        </is>
      </c>
      <c r="E145" t="inlineStr">
        <is>
          <t>KQKD</t>
        </is>
      </c>
      <c r="F145" t="inlineStr">
        <is>
          <t>AAV</t>
        </is>
      </c>
      <c r="G145" t="inlineStr">
        <is>
          <t>Lợi ích của cổ đông thiểu số</t>
        </is>
      </c>
      <c r="H145" t="n">
        <v>2616</v>
      </c>
    </row>
    <row r="146">
      <c r="A146" s="368" t="n">
        <v>144</v>
      </c>
      <c r="B146" t="inlineStr">
        <is>
          <t>0800819038</t>
        </is>
      </c>
      <c r="C146" t="inlineStr">
        <is>
          <t>AAV-2018</t>
        </is>
      </c>
      <c r="D146" t="inlineStr">
        <is>
          <t>61</t>
        </is>
      </c>
      <c r="E146" t="inlineStr">
        <is>
          <t>KQKD</t>
        </is>
      </c>
      <c r="F146" t="inlineStr">
        <is>
          <t>AAV</t>
        </is>
      </c>
      <c r="G146" t="inlineStr">
        <is>
          <t>Lợi nhuận sau thuế của cổ đông của Công ty mẹ</t>
        </is>
      </c>
      <c r="H146" t="n">
        <v>34149</v>
      </c>
    </row>
    <row r="147">
      <c r="A147" s="368" t="n">
        <v>145</v>
      </c>
      <c r="B147" t="inlineStr">
        <is>
          <t>0800819038</t>
        </is>
      </c>
      <c r="C147" t="inlineStr">
        <is>
          <t>AAV-2018</t>
        </is>
      </c>
      <c r="D147" t="inlineStr">
        <is>
          <t>70</t>
        </is>
      </c>
      <c r="E147" t="inlineStr">
        <is>
          <t>KQKD</t>
        </is>
      </c>
      <c r="F147" t="inlineStr">
        <is>
          <t>AAV</t>
        </is>
      </c>
      <c r="G147" t="inlineStr">
        <is>
          <t>19. Lãi cơ bản trên cổ phiếu (*)</t>
        </is>
      </c>
      <c r="H147" t="n">
        <v>2637</v>
      </c>
    </row>
    <row r="148">
      <c r="A148" s="368" t="n">
        <v>146</v>
      </c>
      <c r="B148" t="inlineStr">
        <is>
          <t>0800819038</t>
        </is>
      </c>
      <c r="C148" t="inlineStr">
        <is>
          <t>AAV-2018</t>
        </is>
      </c>
      <c r="D148" t="inlineStr">
        <is>
          <t>71</t>
        </is>
      </c>
      <c r="E148" t="inlineStr">
        <is>
          <t>KQKD</t>
        </is>
      </c>
      <c r="F148" t="inlineStr">
        <is>
          <t>AAV</t>
        </is>
      </c>
      <c r="G148" t="inlineStr">
        <is>
          <t>20. Lãi suy giảm trên cổ phiếu (*)</t>
        </is>
      </c>
      <c r="H148" t="n">
        <v>0</v>
      </c>
    </row>
    <row r="149">
      <c r="A149" s="368" t="n">
        <v>147</v>
      </c>
      <c r="B149" t="inlineStr">
        <is>
          <t>0800819038</t>
        </is>
      </c>
      <c r="C149" t="inlineStr">
        <is>
          <t>AAV-2018</t>
        </is>
      </c>
      <c r="E149" t="inlineStr">
        <is>
          <t>LCTTGT</t>
        </is>
      </c>
      <c r="F149" t="inlineStr">
        <is>
          <t>AAV</t>
        </is>
      </c>
      <c r="G149" t="inlineStr">
        <is>
          <t>I. Lưu chuyển tiền từ hoạt động kinh doanh</t>
        </is>
      </c>
      <c r="H149" t="n">
        <v>0</v>
      </c>
    </row>
    <row r="150">
      <c r="A150" s="368" t="n">
        <v>148</v>
      </c>
      <c r="B150" t="inlineStr">
        <is>
          <t>0800819038</t>
        </is>
      </c>
      <c r="C150" t="inlineStr">
        <is>
          <t>AAV-2018</t>
        </is>
      </c>
      <c r="D150" t="inlineStr">
        <is>
          <t>01</t>
        </is>
      </c>
      <c r="E150" t="inlineStr">
        <is>
          <t>LCTTGT</t>
        </is>
      </c>
      <c r="F150" t="inlineStr">
        <is>
          <t>AAV</t>
        </is>
      </c>
      <c r="G150" t="inlineStr">
        <is>
          <t>1. Lợi nhuận trước thuế</t>
        </is>
      </c>
      <c r="H150" t="n">
        <v>47400</v>
      </c>
    </row>
    <row r="151">
      <c r="A151" s="368" t="n">
        <v>149</v>
      </c>
      <c r="B151" t="inlineStr">
        <is>
          <t>0800819038</t>
        </is>
      </c>
      <c r="C151" t="inlineStr">
        <is>
          <t>AAV-2018</t>
        </is>
      </c>
      <c r="E151" t="inlineStr">
        <is>
          <t>LCTTGT</t>
        </is>
      </c>
      <c r="F151" t="inlineStr">
        <is>
          <t>AAV</t>
        </is>
      </c>
      <c r="G151" t="inlineStr">
        <is>
          <t>2. Điều chỉnh cho các khoản</t>
        </is>
      </c>
      <c r="H151" t="n">
        <v>0</v>
      </c>
    </row>
    <row r="152">
      <c r="A152" s="368" t="n">
        <v>150</v>
      </c>
      <c r="B152" t="inlineStr">
        <is>
          <t>0800819038</t>
        </is>
      </c>
      <c r="C152" t="inlineStr">
        <is>
          <t>AAV-2018</t>
        </is>
      </c>
      <c r="D152" t="inlineStr">
        <is>
          <t>02</t>
        </is>
      </c>
      <c r="E152" t="inlineStr">
        <is>
          <t>LCTTGT</t>
        </is>
      </c>
      <c r="F152" t="inlineStr">
        <is>
          <t>AAV</t>
        </is>
      </c>
      <c r="G152" t="inlineStr">
        <is>
          <t xml:space="preserve"> Khấu hao TSCĐ và BĐSĐT</t>
        </is>
      </c>
      <c r="H152" t="n">
        <v>3440</v>
      </c>
    </row>
    <row r="153">
      <c r="A153" s="368" t="n">
        <v>151</v>
      </c>
      <c r="B153" t="inlineStr">
        <is>
          <t>0800819038</t>
        </is>
      </c>
      <c r="C153" t="inlineStr">
        <is>
          <t>AAV-2018</t>
        </is>
      </c>
      <c r="D153" t="inlineStr">
        <is>
          <t>03</t>
        </is>
      </c>
      <c r="E153" t="inlineStr">
        <is>
          <t>LCTTGT</t>
        </is>
      </c>
      <c r="F153" t="inlineStr">
        <is>
          <t>AAV</t>
        </is>
      </c>
      <c r="G153" t="inlineStr">
        <is>
          <t>Các khoản dự phòng</t>
        </is>
      </c>
      <c r="H153" t="n">
        <v>1808</v>
      </c>
    </row>
    <row r="154">
      <c r="A154" s="368" t="n">
        <v>152</v>
      </c>
      <c r="B154" t="inlineStr">
        <is>
          <t>0800819038</t>
        </is>
      </c>
      <c r="C154" t="inlineStr">
        <is>
          <t>AAV-2018</t>
        </is>
      </c>
      <c r="D154" t="inlineStr">
        <is>
          <t>04</t>
        </is>
      </c>
      <c r="E154" t="inlineStr">
        <is>
          <t>LCTTGT</t>
        </is>
      </c>
      <c r="F154" t="inlineStr">
        <is>
          <t>AAV</t>
        </is>
      </c>
      <c r="G154" t="inlineStr">
        <is>
          <t>Lãi, lỗ chênh lệch tỷ giá hối đoái do đánh giá lại các khoản mục tiền tệ có gốc ngoại tệ</t>
        </is>
      </c>
      <c r="H154" t="n">
        <v>0</v>
      </c>
    </row>
    <row r="155">
      <c r="A155" s="368" t="n">
        <v>153</v>
      </c>
      <c r="B155" t="inlineStr">
        <is>
          <t>0800819038</t>
        </is>
      </c>
      <c r="C155" t="inlineStr">
        <is>
          <t>AAV-2018</t>
        </is>
      </c>
      <c r="D155" t="inlineStr">
        <is>
          <t>05</t>
        </is>
      </c>
      <c r="E155" t="inlineStr">
        <is>
          <t>LCTTGT</t>
        </is>
      </c>
      <c r="F155" t="inlineStr">
        <is>
          <t>AAV</t>
        </is>
      </c>
      <c r="G155" t="inlineStr">
        <is>
          <t>Lãi, lỗ từ hoạt động đầu tư</t>
        </is>
      </c>
      <c r="H155" t="n">
        <v>-2776</v>
      </c>
    </row>
    <row r="156">
      <c r="A156" s="368" t="n">
        <v>154</v>
      </c>
      <c r="B156" t="inlineStr">
        <is>
          <t>0800819038</t>
        </is>
      </c>
      <c r="C156" t="inlineStr">
        <is>
          <t>AAV-2018</t>
        </is>
      </c>
      <c r="D156" t="inlineStr">
        <is>
          <t>06</t>
        </is>
      </c>
      <c r="E156" t="inlineStr">
        <is>
          <t>LCTTGT</t>
        </is>
      </c>
      <c r="F156" t="inlineStr">
        <is>
          <t>AAV</t>
        </is>
      </c>
      <c r="G156" t="inlineStr">
        <is>
          <t>Chi phí lãi vay</t>
        </is>
      </c>
      <c r="H156" t="n">
        <v>3119</v>
      </c>
    </row>
    <row r="157">
      <c r="A157" s="368" t="n">
        <v>155</v>
      </c>
      <c r="B157" t="inlineStr">
        <is>
          <t>0800819038</t>
        </is>
      </c>
      <c r="C157" t="inlineStr">
        <is>
          <t>AAV-2018</t>
        </is>
      </c>
      <c r="E157" t="inlineStr">
        <is>
          <t>LCTTGT</t>
        </is>
      </c>
      <c r="F157" t="inlineStr">
        <is>
          <t>AAV</t>
        </is>
      </c>
      <c r="G157" t="inlineStr">
        <is>
          <t>Lãi, lỗ từ thanh lý TSCĐ</t>
        </is>
      </c>
      <c r="H157" t="n">
        <v>0</v>
      </c>
    </row>
    <row r="158">
      <c r="A158" s="368" t="n">
        <v>156</v>
      </c>
      <c r="B158" t="inlineStr">
        <is>
          <t>0800819038</t>
        </is>
      </c>
      <c r="C158" t="inlineStr">
        <is>
          <t>AAV-2018</t>
        </is>
      </c>
      <c r="E158" t="inlineStr">
        <is>
          <t>LCTTGT</t>
        </is>
      </c>
      <c r="F158" t="inlineStr">
        <is>
          <t>AAV</t>
        </is>
      </c>
      <c r="G158" t="inlineStr">
        <is>
          <t>Thu nhập lãi vay và cổ tức</t>
        </is>
      </c>
      <c r="H158" t="n">
        <v>0</v>
      </c>
    </row>
    <row r="159">
      <c r="A159" s="368" t="n">
        <v>157</v>
      </c>
      <c r="B159" t="inlineStr">
        <is>
          <t>0800819038</t>
        </is>
      </c>
      <c r="C159" t="inlineStr">
        <is>
          <t>AAV-2018</t>
        </is>
      </c>
      <c r="E159" t="inlineStr">
        <is>
          <t>LCTTGT</t>
        </is>
      </c>
      <c r="F159" t="inlineStr">
        <is>
          <t>AAV</t>
        </is>
      </c>
      <c r="G159" t="inlineStr">
        <is>
          <t>Phân bổ lợi thế thương mại</t>
        </is>
      </c>
      <c r="H159" t="n">
        <v>0</v>
      </c>
    </row>
    <row r="160">
      <c r="A160" s="368" t="n">
        <v>158</v>
      </c>
      <c r="B160" t="inlineStr">
        <is>
          <t>0800819038</t>
        </is>
      </c>
      <c r="C160" t="inlineStr">
        <is>
          <t>AAV-2018</t>
        </is>
      </c>
      <c r="D160" t="inlineStr">
        <is>
          <t>07</t>
        </is>
      </c>
      <c r="E160" t="inlineStr">
        <is>
          <t>LCTTGT</t>
        </is>
      </c>
      <c r="F160" t="inlineStr">
        <is>
          <t>AAV</t>
        </is>
      </c>
      <c r="G160" t="inlineStr">
        <is>
          <t>Điều chỉnh cho các khoản khác</t>
        </is>
      </c>
      <c r="H160" t="n">
        <v>0</v>
      </c>
    </row>
    <row r="161">
      <c r="A161" s="368" t="n">
        <v>159</v>
      </c>
      <c r="B161" t="inlineStr">
        <is>
          <t>0800819038</t>
        </is>
      </c>
      <c r="C161" t="inlineStr">
        <is>
          <t>AAV-2018</t>
        </is>
      </c>
      <c r="D161" t="inlineStr">
        <is>
          <t>08</t>
        </is>
      </c>
      <c r="E161" t="inlineStr">
        <is>
          <t>LCTTGT</t>
        </is>
      </c>
      <c r="F161" t="inlineStr">
        <is>
          <t>AAV</t>
        </is>
      </c>
      <c r="G161" t="inlineStr">
        <is>
          <t>3. Lợi nhuận từ hoạt động kinh doanh trước thay đổi vốn lưu động</t>
        </is>
      </c>
      <c r="H161" t="n">
        <v>52992</v>
      </c>
    </row>
    <row r="162">
      <c r="A162" s="368" t="n">
        <v>160</v>
      </c>
      <c r="B162" t="inlineStr">
        <is>
          <t>0800819038</t>
        </is>
      </c>
      <c r="C162" t="inlineStr">
        <is>
          <t>AAV-2018</t>
        </is>
      </c>
      <c r="D162" t="inlineStr">
        <is>
          <t>09</t>
        </is>
      </c>
      <c r="E162" t="inlineStr">
        <is>
          <t>LCTTGT</t>
        </is>
      </c>
      <c r="F162" t="inlineStr">
        <is>
          <t>AAV</t>
        </is>
      </c>
      <c r="G162" t="inlineStr">
        <is>
          <t>Tăng, giảm các khoản phải thu</t>
        </is>
      </c>
      <c r="H162" t="n">
        <v>-38352</v>
      </c>
    </row>
    <row r="163">
      <c r="A163" s="368" t="n">
        <v>161</v>
      </c>
      <c r="B163" t="inlineStr">
        <is>
          <t>0800819038</t>
        </is>
      </c>
      <c r="C163" t="inlineStr">
        <is>
          <t>AAV-2018</t>
        </is>
      </c>
      <c r="D163" t="inlineStr">
        <is>
          <t>10</t>
        </is>
      </c>
      <c r="E163" t="inlineStr">
        <is>
          <t>LCTTGT</t>
        </is>
      </c>
      <c r="F163" t="inlineStr">
        <is>
          <t>AAV</t>
        </is>
      </c>
      <c r="G163" t="inlineStr">
        <is>
          <t>Tăng, giảm hàng tồn kho</t>
        </is>
      </c>
      <c r="H163" t="n">
        <v>17666</v>
      </c>
    </row>
    <row r="164">
      <c r="A164" s="368" t="n">
        <v>162</v>
      </c>
      <c r="B164" t="inlineStr">
        <is>
          <t>0800819038</t>
        </is>
      </c>
      <c r="C164" t="inlineStr">
        <is>
          <t>AAV-2018</t>
        </is>
      </c>
      <c r="D164" t="inlineStr">
        <is>
          <t>11</t>
        </is>
      </c>
      <c r="E164" t="inlineStr">
        <is>
          <t>LCTTGT</t>
        </is>
      </c>
      <c r="F164" t="inlineStr">
        <is>
          <t>AAV</t>
        </is>
      </c>
      <c r="G164" t="inlineStr">
        <is>
          <t>Tăng, giảm các khoản phải trả (không kể lãi vay phải trả, thuế thu nhập phải nộp)</t>
        </is>
      </c>
      <c r="H164" t="n">
        <v>-4823</v>
      </c>
    </row>
    <row r="165">
      <c r="A165" s="368" t="n">
        <v>163</v>
      </c>
      <c r="B165" t="inlineStr">
        <is>
          <t>0800819038</t>
        </is>
      </c>
      <c r="C165" t="inlineStr">
        <is>
          <t>AAV-2018</t>
        </is>
      </c>
      <c r="D165" t="inlineStr">
        <is>
          <t>12</t>
        </is>
      </c>
      <c r="E165" t="inlineStr">
        <is>
          <t>LCTTGT</t>
        </is>
      </c>
      <c r="F165" t="inlineStr">
        <is>
          <t>AAV</t>
        </is>
      </c>
      <c r="G165" t="inlineStr">
        <is>
          <t>Tăng, giảm chi phí trả trước</t>
        </is>
      </c>
      <c r="H165" t="n">
        <v>572</v>
      </c>
    </row>
    <row r="166">
      <c r="A166" s="368" t="n">
        <v>164</v>
      </c>
      <c r="B166" t="inlineStr">
        <is>
          <t>0800819038</t>
        </is>
      </c>
      <c r="C166" t="inlineStr">
        <is>
          <t>AAV-2018</t>
        </is>
      </c>
      <c r="D166" t="inlineStr">
        <is>
          <t>13</t>
        </is>
      </c>
      <c r="E166" t="inlineStr">
        <is>
          <t>LCTTGT</t>
        </is>
      </c>
      <c r="F166" t="inlineStr">
        <is>
          <t>AAV</t>
        </is>
      </c>
      <c r="G166" t="inlineStr">
        <is>
          <t>Tăng, giảm chứng khoán kinh doanh</t>
        </is>
      </c>
      <c r="H166" t="n">
        <v>0</v>
      </c>
    </row>
    <row r="167">
      <c r="A167" s="368" t="n">
        <v>165</v>
      </c>
      <c r="B167" t="inlineStr">
        <is>
          <t>0800819038</t>
        </is>
      </c>
      <c r="C167" t="inlineStr">
        <is>
          <t>AAV-2018</t>
        </is>
      </c>
      <c r="D167" t="inlineStr">
        <is>
          <t>14</t>
        </is>
      </c>
      <c r="E167" t="inlineStr">
        <is>
          <t>LCTTGT</t>
        </is>
      </c>
      <c r="F167" t="inlineStr">
        <is>
          <t>AAV</t>
        </is>
      </c>
      <c r="G167" t="inlineStr">
        <is>
          <t>Tiền lãi vay đã trả</t>
        </is>
      </c>
      <c r="H167" t="n">
        <v>-2641</v>
      </c>
    </row>
    <row r="168">
      <c r="A168" s="368" t="n">
        <v>166</v>
      </c>
      <c r="B168" t="inlineStr">
        <is>
          <t>0800819038</t>
        </is>
      </c>
      <c r="C168" t="inlineStr">
        <is>
          <t>AAV-2018</t>
        </is>
      </c>
      <c r="D168" t="inlineStr">
        <is>
          <t>15</t>
        </is>
      </c>
      <c r="E168" t="inlineStr">
        <is>
          <t>LCTTGT</t>
        </is>
      </c>
      <c r="F168" t="inlineStr">
        <is>
          <t>AAV</t>
        </is>
      </c>
      <c r="G168" t="inlineStr">
        <is>
          <t>Thuế thu nhập doanh nghiệp đã nộp</t>
        </is>
      </c>
      <c r="H168" t="n">
        <v>-8113</v>
      </c>
    </row>
    <row r="169">
      <c r="A169" s="368" t="n">
        <v>167</v>
      </c>
      <c r="B169" t="inlineStr">
        <is>
          <t>0800819038</t>
        </is>
      </c>
      <c r="C169" t="inlineStr">
        <is>
          <t>AAV-2018</t>
        </is>
      </c>
      <c r="D169" t="inlineStr">
        <is>
          <t>16</t>
        </is>
      </c>
      <c r="E169" t="inlineStr">
        <is>
          <t>LCTTGT</t>
        </is>
      </c>
      <c r="F169" t="inlineStr">
        <is>
          <t>AAV</t>
        </is>
      </c>
      <c r="G169" t="inlineStr">
        <is>
          <t>Tiền thu khác từ hoạt động kinh doanh</t>
        </is>
      </c>
      <c r="H169" t="n">
        <v>0</v>
      </c>
    </row>
    <row r="170">
      <c r="A170" s="368" t="n">
        <v>168</v>
      </c>
      <c r="B170" t="inlineStr">
        <is>
          <t>0800819038</t>
        </is>
      </c>
      <c r="C170" t="inlineStr">
        <is>
          <t>AAV-2018</t>
        </is>
      </c>
      <c r="D170" t="inlineStr">
        <is>
          <t>17</t>
        </is>
      </c>
      <c r="E170" t="inlineStr">
        <is>
          <t>LCTTGT</t>
        </is>
      </c>
      <c r="F170" t="inlineStr">
        <is>
          <t>AAV</t>
        </is>
      </c>
      <c r="G170" t="inlineStr">
        <is>
          <t>Tiền chi khác cho hoạt động kinh doanh</t>
        </is>
      </c>
      <c r="H170" t="n">
        <v>0</v>
      </c>
    </row>
    <row r="171">
      <c r="A171" s="368" t="n">
        <v>169</v>
      </c>
      <c r="B171" t="inlineStr">
        <is>
          <t>0800819038</t>
        </is>
      </c>
      <c r="C171" t="inlineStr">
        <is>
          <t>AAV-2018</t>
        </is>
      </c>
      <c r="D171" t="inlineStr">
        <is>
          <t>20</t>
        </is>
      </c>
      <c r="E171" t="inlineStr">
        <is>
          <t>LCTTGT</t>
        </is>
      </c>
      <c r="F171" t="inlineStr">
        <is>
          <t>AAV</t>
        </is>
      </c>
      <c r="G171" t="inlineStr">
        <is>
          <t>Lưu chuyển tiền thuần từ hoạt động kinh doanh</t>
        </is>
      </c>
      <c r="H171" t="n">
        <v>17300</v>
      </c>
    </row>
    <row r="172">
      <c r="A172" s="368" t="n">
        <v>170</v>
      </c>
      <c r="B172" t="inlineStr">
        <is>
          <t>0800819038</t>
        </is>
      </c>
      <c r="C172" t="inlineStr">
        <is>
          <t>AAV-2018</t>
        </is>
      </c>
      <c r="E172" t="inlineStr">
        <is>
          <t>LCTTGT</t>
        </is>
      </c>
      <c r="F172" t="inlineStr">
        <is>
          <t>AAV</t>
        </is>
      </c>
      <c r="G172" t="inlineStr">
        <is>
          <t>II. Lưu chuyển tiền từ hoạt động đầu tư</t>
        </is>
      </c>
      <c r="H172" t="n">
        <v>0</v>
      </c>
    </row>
    <row r="173">
      <c r="A173" s="368" t="n">
        <v>171</v>
      </c>
      <c r="B173" t="inlineStr">
        <is>
          <t>0800819038</t>
        </is>
      </c>
      <c r="C173" t="inlineStr">
        <is>
          <t>AAV-2018</t>
        </is>
      </c>
      <c r="D173" t="inlineStr">
        <is>
          <t>21</t>
        </is>
      </c>
      <c r="E173" t="inlineStr">
        <is>
          <t>LCTTGT</t>
        </is>
      </c>
      <c r="F173" t="inlineStr">
        <is>
          <t>AAV</t>
        </is>
      </c>
      <c r="G173" t="inlineStr">
        <is>
          <t>1. Tiền chi để mua sắm, xây dựng TSCĐ và các tài sản dài hạn khác</t>
        </is>
      </c>
      <c r="H173" t="n">
        <v>-1225</v>
      </c>
    </row>
    <row r="174">
      <c r="A174" s="368" t="n">
        <v>172</v>
      </c>
      <c r="B174" t="inlineStr">
        <is>
          <t>0800819038</t>
        </is>
      </c>
      <c r="C174" t="inlineStr">
        <is>
          <t>AAV-2018</t>
        </is>
      </c>
      <c r="D174" t="inlineStr">
        <is>
          <t>22</t>
        </is>
      </c>
      <c r="E174" t="inlineStr">
        <is>
          <t>LCTTGT</t>
        </is>
      </c>
      <c r="F174" t="inlineStr">
        <is>
          <t>AAV</t>
        </is>
      </c>
      <c r="G174" t="inlineStr">
        <is>
          <t>2. Tiền thu từ thanh lý, nhượng bán TSCĐ và các tài sản dài hạn khác</t>
        </is>
      </c>
      <c r="H174" t="n">
        <v>0</v>
      </c>
    </row>
    <row r="175">
      <c r="A175" s="368" t="n">
        <v>173</v>
      </c>
      <c r="B175" t="inlineStr">
        <is>
          <t>0800819038</t>
        </is>
      </c>
      <c r="C175" t="inlineStr">
        <is>
          <t>AAV-2018</t>
        </is>
      </c>
      <c r="D175" t="inlineStr">
        <is>
          <t>23</t>
        </is>
      </c>
      <c r="E175" t="inlineStr">
        <is>
          <t>LCTTGT</t>
        </is>
      </c>
      <c r="F175" t="inlineStr">
        <is>
          <t>AAV</t>
        </is>
      </c>
      <c r="G175" t="inlineStr">
        <is>
          <t>3. Tiền chi cho vay, mua các công cụ nợ của đơn vị khác</t>
        </is>
      </c>
      <c r="H175" t="n">
        <v>0</v>
      </c>
    </row>
    <row r="176">
      <c r="A176" s="368" t="n">
        <v>174</v>
      </c>
      <c r="B176" t="inlineStr">
        <is>
          <t>0800819038</t>
        </is>
      </c>
      <c r="C176" t="inlineStr">
        <is>
          <t>AAV-2018</t>
        </is>
      </c>
      <c r="D176" t="inlineStr">
        <is>
          <t>24</t>
        </is>
      </c>
      <c r="E176" t="inlineStr">
        <is>
          <t>LCTTGT</t>
        </is>
      </c>
      <c r="F176" t="inlineStr">
        <is>
          <t>AAV</t>
        </is>
      </c>
      <c r="G176" t="inlineStr">
        <is>
          <t>4. Tiền thu hồi cho vay, bán lại các công cụ nợ của đơn vị khác</t>
        </is>
      </c>
      <c r="H176" t="n">
        <v>14000</v>
      </c>
    </row>
    <row r="177">
      <c r="A177" s="368" t="n">
        <v>175</v>
      </c>
      <c r="B177" t="inlineStr">
        <is>
          <t>0800819038</t>
        </is>
      </c>
      <c r="C177" t="inlineStr">
        <is>
          <t>AAV-2018</t>
        </is>
      </c>
      <c r="D177" t="inlineStr">
        <is>
          <t>25</t>
        </is>
      </c>
      <c r="E177" t="inlineStr">
        <is>
          <t>LCTTGT</t>
        </is>
      </c>
      <c r="F177" t="inlineStr">
        <is>
          <t>AAV</t>
        </is>
      </c>
      <c r="G177" t="inlineStr">
        <is>
          <t>5. Tiền chi đầu tư góp vốn vào đơn vị khác</t>
        </is>
      </c>
      <c r="H177" t="n">
        <v>0</v>
      </c>
    </row>
    <row r="178">
      <c r="A178" s="368" t="n">
        <v>176</v>
      </c>
      <c r="B178" t="inlineStr">
        <is>
          <t>0800819038</t>
        </is>
      </c>
      <c r="C178" t="inlineStr">
        <is>
          <t>AAV-2018</t>
        </is>
      </c>
      <c r="D178" t="inlineStr">
        <is>
          <t>26</t>
        </is>
      </c>
      <c r="E178" t="inlineStr">
        <is>
          <t>LCTTGT</t>
        </is>
      </c>
      <c r="F178" t="inlineStr">
        <is>
          <t>AAV</t>
        </is>
      </c>
      <c r="G178" t="inlineStr">
        <is>
          <t>6. Tiền thu hồi đầu tư góp vốn vào đơn vị khác</t>
        </is>
      </c>
      <c r="H178" t="n">
        <v>0</v>
      </c>
    </row>
    <row r="179">
      <c r="A179" s="368" t="n">
        <v>177</v>
      </c>
      <c r="B179" t="inlineStr">
        <is>
          <t>0800819038</t>
        </is>
      </c>
      <c r="C179" t="inlineStr">
        <is>
          <t>AAV-2018</t>
        </is>
      </c>
      <c r="D179" t="inlineStr">
        <is>
          <t>27</t>
        </is>
      </c>
      <c r="E179" t="inlineStr">
        <is>
          <t>LCTTGT</t>
        </is>
      </c>
      <c r="F179" t="inlineStr">
        <is>
          <t>AAV</t>
        </is>
      </c>
      <c r="G179" t="inlineStr">
        <is>
          <t>7. Tiền thu lãi cho vay, cổ tức và lợi nhuận được chia</t>
        </is>
      </c>
      <c r="H179" t="n">
        <v>2707</v>
      </c>
    </row>
    <row r="180">
      <c r="A180" s="368" t="n">
        <v>178</v>
      </c>
      <c r="B180" t="inlineStr">
        <is>
          <t>0800819038</t>
        </is>
      </c>
      <c r="C180" t="inlineStr">
        <is>
          <t>AAV-2018</t>
        </is>
      </c>
      <c r="E180" t="inlineStr">
        <is>
          <t>LCTTGT</t>
        </is>
      </c>
      <c r="F180" t="inlineStr">
        <is>
          <t>AAV</t>
        </is>
      </c>
      <c r="G180" t="inlineStr">
        <is>
          <t>8. Tăng giảm tiền gửi ngân hàng có kỳ hạn</t>
        </is>
      </c>
      <c r="H180" t="n">
        <v>0</v>
      </c>
    </row>
    <row r="181">
      <c r="A181" s="368" t="n">
        <v>179</v>
      </c>
      <c r="B181" t="inlineStr">
        <is>
          <t>0800819038</t>
        </is>
      </c>
      <c r="C181" t="inlineStr">
        <is>
          <t>AAV-2018</t>
        </is>
      </c>
      <c r="E181" t="inlineStr">
        <is>
          <t>LCTTGT</t>
        </is>
      </c>
      <c r="F181" t="inlineStr">
        <is>
          <t>AAV</t>
        </is>
      </c>
      <c r="G181" t="inlineStr">
        <is>
          <t>9. Mua lại khoản góp vốn của cổ đông thiểu số trong công ty con</t>
        </is>
      </c>
      <c r="H181" t="n">
        <v>0</v>
      </c>
    </row>
    <row r="182">
      <c r="A182" s="368" t="n">
        <v>180</v>
      </c>
      <c r="B182" t="inlineStr">
        <is>
          <t>0800819038</t>
        </is>
      </c>
      <c r="C182" t="inlineStr">
        <is>
          <t>AAV-2018</t>
        </is>
      </c>
      <c r="E182" t="inlineStr">
        <is>
          <t>LCTTGT</t>
        </is>
      </c>
      <c r="F182" t="inlineStr">
        <is>
          <t>AAV</t>
        </is>
      </c>
      <c r="G182" t="inlineStr">
        <is>
          <t>10. Tiền thu khác từ hoạt động đầu tư</t>
        </is>
      </c>
      <c r="H182" t="n">
        <v>0</v>
      </c>
    </row>
    <row r="183">
      <c r="A183" s="368" t="n">
        <v>181</v>
      </c>
      <c r="B183" t="inlineStr">
        <is>
          <t>0800819038</t>
        </is>
      </c>
      <c r="C183" t="inlineStr">
        <is>
          <t>AAV-2018</t>
        </is>
      </c>
      <c r="E183" t="inlineStr">
        <is>
          <t>LCTTGT</t>
        </is>
      </c>
      <c r="F183" t="inlineStr">
        <is>
          <t>AAV</t>
        </is>
      </c>
      <c r="G183" t="inlineStr">
        <is>
          <t>11. Tiền chi khác cho hoạt động đầu tư</t>
        </is>
      </c>
      <c r="H183" t="n">
        <v>0</v>
      </c>
    </row>
    <row r="184">
      <c r="A184" s="368" t="n">
        <v>182</v>
      </c>
      <c r="B184" t="inlineStr">
        <is>
          <t>0800819038</t>
        </is>
      </c>
      <c r="C184" t="inlineStr">
        <is>
          <t>AAV-2018</t>
        </is>
      </c>
      <c r="D184" t="inlineStr">
        <is>
          <t>30</t>
        </is>
      </c>
      <c r="E184" t="inlineStr">
        <is>
          <t>LCTTGT</t>
        </is>
      </c>
      <c r="F184" t="inlineStr">
        <is>
          <t>AAV</t>
        </is>
      </c>
      <c r="G184" t="inlineStr">
        <is>
          <t>Lưu chuyển tiền thuần từ hoạt động đầu tư</t>
        </is>
      </c>
      <c r="H184" t="n">
        <v>15482</v>
      </c>
    </row>
    <row r="185">
      <c r="A185" s="368" t="n">
        <v>183</v>
      </c>
      <c r="B185" t="inlineStr">
        <is>
          <t>0800819038</t>
        </is>
      </c>
      <c r="C185" t="inlineStr">
        <is>
          <t>AAV-2018</t>
        </is>
      </c>
      <c r="E185" t="inlineStr">
        <is>
          <t>LCTTGT</t>
        </is>
      </c>
      <c r="F185" t="inlineStr">
        <is>
          <t>AAV</t>
        </is>
      </c>
      <c r="G185" t="inlineStr">
        <is>
          <t>III. Lưu chuyển tiền từ hoạt động tài chính</t>
        </is>
      </c>
      <c r="H185" t="n">
        <v>0</v>
      </c>
    </row>
    <row r="186">
      <c r="A186" s="368" t="n">
        <v>184</v>
      </c>
      <c r="B186" t="inlineStr">
        <is>
          <t>0800819038</t>
        </is>
      </c>
      <c r="C186" t="inlineStr">
        <is>
          <t>AAV-2018</t>
        </is>
      </c>
      <c r="D186" t="inlineStr">
        <is>
          <t>31</t>
        </is>
      </c>
      <c r="E186" t="inlineStr">
        <is>
          <t>LCTTGT</t>
        </is>
      </c>
      <c r="F186" t="inlineStr">
        <is>
          <t>AAV</t>
        </is>
      </c>
      <c r="G186" t="inlineStr">
        <is>
          <t>1. Tiền thu từ phát hành cổ phiếu, nhận vốn góp của chủ sở hữu</t>
        </is>
      </c>
      <c r="H186" t="n">
        <v>-43</v>
      </c>
    </row>
    <row r="187">
      <c r="A187" s="368" t="n">
        <v>185</v>
      </c>
      <c r="B187" t="inlineStr">
        <is>
          <t>0800819038</t>
        </is>
      </c>
      <c r="C187" t="inlineStr">
        <is>
          <t>AAV-2018</t>
        </is>
      </c>
      <c r="D187" t="inlineStr">
        <is>
          <t>32</t>
        </is>
      </c>
      <c r="E187" t="inlineStr">
        <is>
          <t>LCTTGT</t>
        </is>
      </c>
      <c r="F187" t="inlineStr">
        <is>
          <t>AAV</t>
        </is>
      </c>
      <c r="G187" t="inlineStr">
        <is>
          <t>2. Tiền chi trả vốn góp cho các chủ sở hữu, mua lại cổ phiếu của doanh nghiệp đã phát hành</t>
        </is>
      </c>
      <c r="H187" t="n">
        <v>0</v>
      </c>
    </row>
    <row r="188">
      <c r="A188" s="368" t="n">
        <v>186</v>
      </c>
      <c r="B188" t="inlineStr">
        <is>
          <t>0800819038</t>
        </is>
      </c>
      <c r="C188" t="inlineStr">
        <is>
          <t>AAV-2018</t>
        </is>
      </c>
      <c r="D188" t="inlineStr">
        <is>
          <t>33</t>
        </is>
      </c>
      <c r="E188" t="inlineStr">
        <is>
          <t>LCTTGT</t>
        </is>
      </c>
      <c r="F188" t="inlineStr">
        <is>
          <t>AAV</t>
        </is>
      </c>
      <c r="G188" t="inlineStr">
        <is>
          <t>3. Tiền thu từ đi vay</t>
        </is>
      </c>
      <c r="H188" t="n">
        <v>95812</v>
      </c>
    </row>
    <row r="189">
      <c r="A189" s="368" t="n">
        <v>187</v>
      </c>
      <c r="B189" t="inlineStr">
        <is>
          <t>0800819038</t>
        </is>
      </c>
      <c r="C189" t="inlineStr">
        <is>
          <t>AAV-2018</t>
        </is>
      </c>
      <c r="D189" t="inlineStr">
        <is>
          <t>34</t>
        </is>
      </c>
      <c r="E189" t="inlineStr">
        <is>
          <t>LCTTGT</t>
        </is>
      </c>
      <c r="F189" t="inlineStr">
        <is>
          <t>AAV</t>
        </is>
      </c>
      <c r="G189" t="inlineStr">
        <is>
          <t>4. Tiền trả nợ gốc vay</t>
        </is>
      </c>
      <c r="H189" t="n">
        <v>-107274</v>
      </c>
    </row>
    <row r="190">
      <c r="A190" s="368" t="n">
        <v>188</v>
      </c>
      <c r="B190" t="inlineStr">
        <is>
          <t>0800819038</t>
        </is>
      </c>
      <c r="C190" t="inlineStr">
        <is>
          <t>AAV-2018</t>
        </is>
      </c>
      <c r="D190" t="inlineStr">
        <is>
          <t>35</t>
        </is>
      </c>
      <c r="E190" t="inlineStr">
        <is>
          <t>LCTTGT</t>
        </is>
      </c>
      <c r="F190" t="inlineStr">
        <is>
          <t>AAV</t>
        </is>
      </c>
      <c r="G190" t="inlineStr">
        <is>
          <t>5. Tiền trả nợ gốc thuê tài chính</t>
        </is>
      </c>
      <c r="H190" t="n">
        <v>0</v>
      </c>
    </row>
    <row r="191">
      <c r="A191" s="368" t="n">
        <v>189</v>
      </c>
      <c r="B191" t="inlineStr">
        <is>
          <t>0800819038</t>
        </is>
      </c>
      <c r="C191" t="inlineStr">
        <is>
          <t>AAV-2018</t>
        </is>
      </c>
      <c r="D191" t="inlineStr">
        <is>
          <t>36</t>
        </is>
      </c>
      <c r="E191" t="inlineStr">
        <is>
          <t>LCTTGT</t>
        </is>
      </c>
      <c r="F191" t="inlineStr">
        <is>
          <t>AAV</t>
        </is>
      </c>
      <c r="G191" t="inlineStr">
        <is>
          <t xml:space="preserve">6. Cổ tức, lợi nhuận đã trả cho chủ sở hữu </t>
        </is>
      </c>
      <c r="H191" t="n">
        <v>-3103</v>
      </c>
    </row>
    <row r="192">
      <c r="A192" s="368" t="n">
        <v>190</v>
      </c>
      <c r="B192" t="inlineStr">
        <is>
          <t>0800819038</t>
        </is>
      </c>
      <c r="C192" t="inlineStr">
        <is>
          <t>AAV-2018</t>
        </is>
      </c>
      <c r="E192" t="inlineStr">
        <is>
          <t>LCTTGT</t>
        </is>
      </c>
      <c r="F192" t="inlineStr">
        <is>
          <t>AAV</t>
        </is>
      </c>
      <c r="G192" t="inlineStr">
        <is>
          <t>7. Tiền thu khác từ hoạt động tài chính</t>
        </is>
      </c>
      <c r="H192" t="n">
        <v>0</v>
      </c>
    </row>
    <row r="193">
      <c r="A193" s="368" t="n">
        <v>191</v>
      </c>
      <c r="B193" t="inlineStr">
        <is>
          <t>0800819038</t>
        </is>
      </c>
      <c r="C193" t="inlineStr">
        <is>
          <t>AAV-2018</t>
        </is>
      </c>
      <c r="E193" t="inlineStr">
        <is>
          <t>LCTTGT</t>
        </is>
      </c>
      <c r="F193" t="inlineStr">
        <is>
          <t>AAV</t>
        </is>
      </c>
      <c r="G193" t="inlineStr">
        <is>
          <t>8. Tiền chi khác cho hoạt động tài chính</t>
        </is>
      </c>
      <c r="H193" t="n">
        <v>0</v>
      </c>
    </row>
    <row r="194">
      <c r="A194" s="368" t="n">
        <v>192</v>
      </c>
      <c r="B194" t="inlineStr">
        <is>
          <t>0800819038</t>
        </is>
      </c>
      <c r="C194" t="inlineStr">
        <is>
          <t>AAV-2018</t>
        </is>
      </c>
      <c r="D194" t="inlineStr">
        <is>
          <t>40</t>
        </is>
      </c>
      <c r="E194" t="inlineStr">
        <is>
          <t>LCTTGT</t>
        </is>
      </c>
      <c r="F194" t="inlineStr">
        <is>
          <t>AAV</t>
        </is>
      </c>
      <c r="G194" t="inlineStr">
        <is>
          <t>Lưu chuyển tiền thuần từ hoạt động tài chính</t>
        </is>
      </c>
      <c r="H194" t="n">
        <v>-14608</v>
      </c>
    </row>
    <row r="195">
      <c r="A195" s="368" t="n">
        <v>193</v>
      </c>
      <c r="B195" t="inlineStr">
        <is>
          <t>0800819038</t>
        </is>
      </c>
      <c r="C195" t="inlineStr">
        <is>
          <t>AAV-2018</t>
        </is>
      </c>
      <c r="D195" t="inlineStr">
        <is>
          <t>50</t>
        </is>
      </c>
      <c r="E195" t="inlineStr">
        <is>
          <t>LCTTGT</t>
        </is>
      </c>
      <c r="F195" t="inlineStr">
        <is>
          <t>AAV</t>
        </is>
      </c>
      <c r="G195" t="inlineStr">
        <is>
          <t>Lưu chuyển tiền thuần trong kỳ</t>
        </is>
      </c>
      <c r="H195" t="n">
        <v>18174</v>
      </c>
    </row>
    <row r="196">
      <c r="A196" s="368" t="n">
        <v>194</v>
      </c>
      <c r="B196" t="inlineStr">
        <is>
          <t>0800819038</t>
        </is>
      </c>
      <c r="C196" t="inlineStr">
        <is>
          <t>AAV-2018</t>
        </is>
      </c>
      <c r="D196" t="inlineStr">
        <is>
          <t>60</t>
        </is>
      </c>
      <c r="E196" t="inlineStr">
        <is>
          <t>LCTTGT</t>
        </is>
      </c>
      <c r="F196" t="inlineStr">
        <is>
          <t>AAV</t>
        </is>
      </c>
      <c r="G196" t="inlineStr">
        <is>
          <t>Tiền và tương đương tiền đầu kỳ</t>
        </is>
      </c>
      <c r="H196" t="n">
        <v>1496</v>
      </c>
    </row>
    <row r="197">
      <c r="A197" s="368" t="n">
        <v>195</v>
      </c>
      <c r="B197" t="inlineStr">
        <is>
          <t>0800819038</t>
        </is>
      </c>
      <c r="C197" t="inlineStr">
        <is>
          <t>AAV-2018</t>
        </is>
      </c>
      <c r="D197" t="inlineStr">
        <is>
          <t>61</t>
        </is>
      </c>
      <c r="E197" t="inlineStr">
        <is>
          <t>LCTTGT</t>
        </is>
      </c>
      <c r="F197" t="inlineStr">
        <is>
          <t>AAV</t>
        </is>
      </c>
      <c r="G197" t="inlineStr">
        <is>
          <t>Ảnh hưởng của thay đổi tỷ giá hối đoái quy đổi ngoại tệ</t>
        </is>
      </c>
      <c r="H197" t="n">
        <v>0</v>
      </c>
    </row>
    <row r="198">
      <c r="A198" s="368" t="n">
        <v>196</v>
      </c>
      <c r="B198" t="inlineStr">
        <is>
          <t>0800819038</t>
        </is>
      </c>
      <c r="C198" t="inlineStr">
        <is>
          <t>AAV-2018</t>
        </is>
      </c>
      <c r="D198" t="inlineStr">
        <is>
          <t>70</t>
        </is>
      </c>
      <c r="E198" t="inlineStr">
        <is>
          <t>LCTTGT</t>
        </is>
      </c>
      <c r="F198" t="inlineStr">
        <is>
          <t>AAV</t>
        </is>
      </c>
      <c r="G198" t="inlineStr">
        <is>
          <t>Tiền và tương đương tiền cuối kỳ</t>
        </is>
      </c>
      <c r="H198" t="n">
        <v>19670</v>
      </c>
    </row>
    <row r="199">
      <c r="A199" s="368" t="n">
        <v>197</v>
      </c>
      <c r="B199" t="inlineStr">
        <is>
          <t>0800819038</t>
        </is>
      </c>
      <c r="C199" t="inlineStr">
        <is>
          <t>AAV-2018</t>
        </is>
      </c>
      <c r="D199" t="inlineStr">
        <is>
          <t>100</t>
        </is>
      </c>
      <c r="E199" t="inlineStr">
        <is>
          <t>BCDKT</t>
        </is>
      </c>
      <c r="F199" t="inlineStr">
        <is>
          <t>AAV</t>
        </is>
      </c>
      <c r="G199" t="inlineStr">
        <is>
          <t xml:space="preserve">   A. TÀI SẢN NGẮN HẠN</t>
        </is>
      </c>
      <c r="H199" t="n">
        <v>182458</v>
      </c>
    </row>
    <row r="200">
      <c r="A200" s="368" t="n">
        <v>198</v>
      </c>
      <c r="B200" t="inlineStr">
        <is>
          <t>0800819038</t>
        </is>
      </c>
      <c r="C200" t="inlineStr">
        <is>
          <t>AAV-2018</t>
        </is>
      </c>
      <c r="D200" t="inlineStr">
        <is>
          <t>110</t>
        </is>
      </c>
      <c r="E200" t="inlineStr">
        <is>
          <t>BCDKT</t>
        </is>
      </c>
      <c r="F200" t="inlineStr">
        <is>
          <t>AAV</t>
        </is>
      </c>
      <c r="G200" t="inlineStr">
        <is>
          <t xml:space="preserve">    I. Tiền và các khoản tương đương tiền</t>
        </is>
      </c>
      <c r="H200" t="n">
        <v>19670</v>
      </c>
    </row>
    <row r="201">
      <c r="A201" s="368" t="n">
        <v>199</v>
      </c>
      <c r="B201" t="inlineStr">
        <is>
          <t>0800819038</t>
        </is>
      </c>
      <c r="C201" t="inlineStr">
        <is>
          <t>AAV-2018</t>
        </is>
      </c>
      <c r="D201" t="inlineStr">
        <is>
          <t>111</t>
        </is>
      </c>
      <c r="E201" t="inlineStr">
        <is>
          <t>BCDKT</t>
        </is>
      </c>
      <c r="F201" t="inlineStr">
        <is>
          <t>AAV</t>
        </is>
      </c>
      <c r="G201" t="inlineStr">
        <is>
          <t xml:space="preserve">    1. Tiền</t>
        </is>
      </c>
      <c r="H201" t="n">
        <v>14587</v>
      </c>
    </row>
    <row r="202">
      <c r="A202" s="368" t="n">
        <v>200</v>
      </c>
      <c r="B202" t="inlineStr">
        <is>
          <t>0800819038</t>
        </is>
      </c>
      <c r="C202" t="inlineStr">
        <is>
          <t>AAV-2018</t>
        </is>
      </c>
      <c r="D202" t="inlineStr">
        <is>
          <t>112</t>
        </is>
      </c>
      <c r="E202" t="inlineStr">
        <is>
          <t>BCDKT</t>
        </is>
      </c>
      <c r="F202" t="inlineStr">
        <is>
          <t>AAV</t>
        </is>
      </c>
      <c r="G202" t="inlineStr">
        <is>
          <t xml:space="preserve">    2. Các khoản tương đương tiền</t>
        </is>
      </c>
      <c r="H202" t="n">
        <v>5083</v>
      </c>
    </row>
    <row r="203">
      <c r="A203" s="368" t="n">
        <v>201</v>
      </c>
      <c r="B203" t="inlineStr">
        <is>
          <t>0800819038</t>
        </is>
      </c>
      <c r="C203" t="inlineStr">
        <is>
          <t>AAV-2018</t>
        </is>
      </c>
      <c r="D203" t="inlineStr">
        <is>
          <t>130</t>
        </is>
      </c>
      <c r="E203" t="inlineStr">
        <is>
          <t>BCDKT</t>
        </is>
      </c>
      <c r="F203" t="inlineStr">
        <is>
          <t>AAV</t>
        </is>
      </c>
      <c r="G203" t="inlineStr">
        <is>
          <t xml:space="preserve">    III. Các khoản phải thu ngắn hạn</t>
        </is>
      </c>
      <c r="H203" t="n">
        <v>126287</v>
      </c>
    </row>
    <row r="204">
      <c r="A204" s="368" t="n">
        <v>202</v>
      </c>
      <c r="B204" t="inlineStr">
        <is>
          <t>0800819038</t>
        </is>
      </c>
      <c r="C204" t="inlineStr">
        <is>
          <t>AAV-2018</t>
        </is>
      </c>
      <c r="D204" t="inlineStr">
        <is>
          <t>131</t>
        </is>
      </c>
      <c r="E204" t="inlineStr">
        <is>
          <t>BCDKT</t>
        </is>
      </c>
      <c r="F204" t="inlineStr">
        <is>
          <t>AAV</t>
        </is>
      </c>
      <c r="G204" t="inlineStr">
        <is>
          <t xml:space="preserve">    1. Phải thu ngắn hạn của khách hàng</t>
        </is>
      </c>
      <c r="H204" t="n">
        <v>78452</v>
      </c>
    </row>
    <row r="205">
      <c r="A205" s="368" t="n">
        <v>203</v>
      </c>
      <c r="B205" t="inlineStr">
        <is>
          <t>0800819038</t>
        </is>
      </c>
      <c r="C205" t="inlineStr">
        <is>
          <t>AAV-2018</t>
        </is>
      </c>
      <c r="D205" t="inlineStr">
        <is>
          <t>132</t>
        </is>
      </c>
      <c r="E205" t="inlineStr">
        <is>
          <t>BCDKT</t>
        </is>
      </c>
      <c r="F205" t="inlineStr">
        <is>
          <t>AAV</t>
        </is>
      </c>
      <c r="G205" t="inlineStr">
        <is>
          <t xml:space="preserve">    2. Trả trước cho người bán ngắn hạn</t>
        </is>
      </c>
      <c r="H205" t="n">
        <v>18852</v>
      </c>
    </row>
    <row r="206">
      <c r="A206" s="368" t="n">
        <v>204</v>
      </c>
      <c r="B206" t="inlineStr">
        <is>
          <t>0800819038</t>
        </is>
      </c>
      <c r="C206" t="inlineStr">
        <is>
          <t>AAV-2018</t>
        </is>
      </c>
      <c r="D206" t="inlineStr">
        <is>
          <t>135</t>
        </is>
      </c>
      <c r="E206" t="inlineStr">
        <is>
          <t>BCDKT</t>
        </is>
      </c>
      <c r="F206" t="inlineStr">
        <is>
          <t>AAV</t>
        </is>
      </c>
      <c r="G206" t="inlineStr">
        <is>
          <t xml:space="preserve">    5. Phải thu về cho vay ngắn hạn</t>
        </is>
      </c>
      <c r="H206" t="n">
        <v>5000</v>
      </c>
    </row>
    <row r="207">
      <c r="A207" s="368" t="n">
        <v>205</v>
      </c>
      <c r="B207" t="inlineStr">
        <is>
          <t>0800819038</t>
        </is>
      </c>
      <c r="C207" t="inlineStr">
        <is>
          <t>AAV-2018</t>
        </is>
      </c>
      <c r="D207" t="inlineStr">
        <is>
          <t>136</t>
        </is>
      </c>
      <c r="E207" t="inlineStr">
        <is>
          <t>BCDKT</t>
        </is>
      </c>
      <c r="F207" t="inlineStr">
        <is>
          <t>AAV</t>
        </is>
      </c>
      <c r="G207" t="inlineStr">
        <is>
          <t xml:space="preserve">    6. Phải thu ngắn hạn khác</t>
        </is>
      </c>
      <c r="H207" t="n">
        <v>25792</v>
      </c>
    </row>
    <row r="208">
      <c r="A208" s="368" t="n">
        <v>206</v>
      </c>
      <c r="B208" t="inlineStr">
        <is>
          <t>0800819038</t>
        </is>
      </c>
      <c r="C208" t="inlineStr">
        <is>
          <t>AAV-2018</t>
        </is>
      </c>
      <c r="D208" t="inlineStr">
        <is>
          <t>137</t>
        </is>
      </c>
      <c r="E208" t="inlineStr">
        <is>
          <t>BCDKT</t>
        </is>
      </c>
      <c r="F208" t="inlineStr">
        <is>
          <t>AAV</t>
        </is>
      </c>
      <c r="G208" t="inlineStr">
        <is>
          <t xml:space="preserve">    7. Dự phòng phải thu ngắn hạn khó đòi (*)</t>
        </is>
      </c>
      <c r="H208" t="n">
        <v>-1808</v>
      </c>
    </row>
    <row r="209">
      <c r="A209" s="368" t="n">
        <v>207</v>
      </c>
      <c r="B209" t="inlineStr">
        <is>
          <t>0800819038</t>
        </is>
      </c>
      <c r="C209" t="inlineStr">
        <is>
          <t>AAV-2018</t>
        </is>
      </c>
      <c r="D209" t="inlineStr">
        <is>
          <t>140</t>
        </is>
      </c>
      <c r="E209" t="inlineStr">
        <is>
          <t>BCDKT</t>
        </is>
      </c>
      <c r="F209" t="inlineStr">
        <is>
          <t>AAV</t>
        </is>
      </c>
      <c r="G209" t="inlineStr">
        <is>
          <t xml:space="preserve">    IV. Hàng tồn kho</t>
        </is>
      </c>
      <c r="H209" t="n">
        <v>28606</v>
      </c>
    </row>
    <row r="210">
      <c r="A210" s="368" t="n">
        <v>208</v>
      </c>
      <c r="B210" t="inlineStr">
        <is>
          <t>0800819038</t>
        </is>
      </c>
      <c r="C210" t="inlineStr">
        <is>
          <t>AAV-2018</t>
        </is>
      </c>
      <c r="D210" t="inlineStr">
        <is>
          <t>141</t>
        </is>
      </c>
      <c r="E210" t="inlineStr">
        <is>
          <t>BCDKT</t>
        </is>
      </c>
      <c r="F210" t="inlineStr">
        <is>
          <t>AAV</t>
        </is>
      </c>
      <c r="G210" t="inlineStr">
        <is>
          <t xml:space="preserve">    1. Hàng tồn kho</t>
        </is>
      </c>
      <c r="H210" t="n">
        <v>28606</v>
      </c>
    </row>
    <row r="211">
      <c r="A211" s="368" t="n">
        <v>209</v>
      </c>
      <c r="B211" t="inlineStr">
        <is>
          <t>0800819038</t>
        </is>
      </c>
      <c r="C211" t="inlineStr">
        <is>
          <t>AAV-2018</t>
        </is>
      </c>
      <c r="D211" t="inlineStr">
        <is>
          <t>150</t>
        </is>
      </c>
      <c r="E211" t="inlineStr">
        <is>
          <t>BCDKT</t>
        </is>
      </c>
      <c r="F211" t="inlineStr">
        <is>
          <t>AAV</t>
        </is>
      </c>
      <c r="G211" t="inlineStr">
        <is>
          <t xml:space="preserve">    V. Tài sản ngắn hạn khác</t>
        </is>
      </c>
      <c r="H211" t="n">
        <v>7895</v>
      </c>
    </row>
    <row r="212">
      <c r="A212" s="368" t="n">
        <v>210</v>
      </c>
      <c r="B212" t="inlineStr">
        <is>
          <t>0800819038</t>
        </is>
      </c>
      <c r="C212" t="inlineStr">
        <is>
          <t>AAV-2018</t>
        </is>
      </c>
      <c r="D212" t="inlineStr">
        <is>
          <t>152</t>
        </is>
      </c>
      <c r="E212" t="inlineStr">
        <is>
          <t>BCDKT</t>
        </is>
      </c>
      <c r="F212" t="inlineStr">
        <is>
          <t>AAV</t>
        </is>
      </c>
      <c r="G212" t="inlineStr">
        <is>
          <t xml:space="preserve">    2. Thuế GTGT được khấu trừ</t>
        </is>
      </c>
      <c r="H212" t="n">
        <v>7895</v>
      </c>
    </row>
    <row r="213">
      <c r="A213" s="368" t="n">
        <v>211</v>
      </c>
      <c r="B213" t="inlineStr">
        <is>
          <t>0800819038</t>
        </is>
      </c>
      <c r="C213" t="inlineStr">
        <is>
          <t>AAV-2018</t>
        </is>
      </c>
      <c r="D213" t="inlineStr">
        <is>
          <t>200</t>
        </is>
      </c>
      <c r="E213" t="inlineStr">
        <is>
          <t>BCDKT</t>
        </is>
      </c>
      <c r="F213" t="inlineStr">
        <is>
          <t>AAV</t>
        </is>
      </c>
      <c r="G213" t="inlineStr">
        <is>
          <t xml:space="preserve">   B. TÀI SẢN DÀI HẠN</t>
        </is>
      </c>
      <c r="H213" t="n">
        <v>207695</v>
      </c>
    </row>
    <row r="214">
      <c r="A214" s="368" t="n">
        <v>212</v>
      </c>
      <c r="B214" t="inlineStr">
        <is>
          <t>0800819038</t>
        </is>
      </c>
      <c r="C214" t="inlineStr">
        <is>
          <t>AAV-2018</t>
        </is>
      </c>
      <c r="D214" t="inlineStr">
        <is>
          <t>210</t>
        </is>
      </c>
      <c r="E214" t="inlineStr">
        <is>
          <t>BCDKT</t>
        </is>
      </c>
      <c r="F214" t="inlineStr">
        <is>
          <t>AAV</t>
        </is>
      </c>
      <c r="G214" t="inlineStr">
        <is>
          <t xml:space="preserve">    I. Các khoản phải thu dài hạn</t>
        </is>
      </c>
      <c r="H214" t="n">
        <v>23178</v>
      </c>
    </row>
    <row r="215">
      <c r="A215" s="368" t="n">
        <v>213</v>
      </c>
      <c r="B215" t="inlineStr">
        <is>
          <t>0800819038</t>
        </is>
      </c>
      <c r="C215" t="inlineStr">
        <is>
          <t>AAV-2018</t>
        </is>
      </c>
      <c r="D215" t="inlineStr">
        <is>
          <t>216</t>
        </is>
      </c>
      <c r="E215" t="inlineStr">
        <is>
          <t>BCDKT</t>
        </is>
      </c>
      <c r="F215" t="inlineStr">
        <is>
          <t>AAV</t>
        </is>
      </c>
      <c r="G215" t="inlineStr">
        <is>
          <t xml:space="preserve">    6. Phải thu dài hạn khác</t>
        </is>
      </c>
      <c r="H215" t="n">
        <v>23178</v>
      </c>
    </row>
    <row r="216">
      <c r="A216" s="368" t="n">
        <v>214</v>
      </c>
      <c r="B216" t="inlineStr">
        <is>
          <t>0800819038</t>
        </is>
      </c>
      <c r="C216" t="inlineStr">
        <is>
          <t>AAV-2018</t>
        </is>
      </c>
      <c r="D216" t="inlineStr">
        <is>
          <t>220</t>
        </is>
      </c>
      <c r="E216" t="inlineStr">
        <is>
          <t>BCDKT</t>
        </is>
      </c>
      <c r="F216" t="inlineStr">
        <is>
          <t>AAV</t>
        </is>
      </c>
      <c r="G216" t="inlineStr">
        <is>
          <t xml:space="preserve">    II. Tài sản cố định</t>
        </is>
      </c>
      <c r="H216" t="n">
        <v>42767</v>
      </c>
    </row>
    <row r="217">
      <c r="A217" s="368" t="n">
        <v>215</v>
      </c>
      <c r="B217" t="inlineStr">
        <is>
          <t>0800819038</t>
        </is>
      </c>
      <c r="C217" t="inlineStr">
        <is>
          <t>AAV-2018</t>
        </is>
      </c>
      <c r="D217" t="inlineStr">
        <is>
          <t>221</t>
        </is>
      </c>
      <c r="E217" t="inlineStr">
        <is>
          <t>BCDKT</t>
        </is>
      </c>
      <c r="F217" t="inlineStr">
        <is>
          <t>AAV</t>
        </is>
      </c>
      <c r="G217" t="inlineStr">
        <is>
          <t xml:space="preserve">     1. Tài sản cố định hữu hình</t>
        </is>
      </c>
      <c r="H217" t="n">
        <v>42767</v>
      </c>
    </row>
    <row r="218">
      <c r="A218" s="368" t="n">
        <v>216</v>
      </c>
      <c r="B218" t="inlineStr">
        <is>
          <t>0800819038</t>
        </is>
      </c>
      <c r="C218" t="inlineStr">
        <is>
          <t>AAV-2018</t>
        </is>
      </c>
      <c r="D218" t="inlineStr">
        <is>
          <t>222</t>
        </is>
      </c>
      <c r="E218" t="inlineStr">
        <is>
          <t>BCDKT</t>
        </is>
      </c>
      <c r="F218" t="inlineStr">
        <is>
          <t>AAV</t>
        </is>
      </c>
      <c r="G218" t="inlineStr">
        <is>
          <t xml:space="preserve">           - Nguyên giá</t>
        </is>
      </c>
      <c r="H218" t="n">
        <v>53941</v>
      </c>
    </row>
    <row r="219">
      <c r="A219" s="368" t="n">
        <v>217</v>
      </c>
      <c r="B219" t="inlineStr">
        <is>
          <t>0800819038</t>
        </is>
      </c>
      <c r="C219" t="inlineStr">
        <is>
          <t>AAV-2018</t>
        </is>
      </c>
      <c r="D219" t="inlineStr">
        <is>
          <t>223</t>
        </is>
      </c>
      <c r="E219" t="inlineStr">
        <is>
          <t>BCDKT</t>
        </is>
      </c>
      <c r="F219" t="inlineStr">
        <is>
          <t>AAV</t>
        </is>
      </c>
      <c r="G219" t="inlineStr">
        <is>
          <t xml:space="preserve">           - Giá trị hao mòn lũy kế (*)</t>
        </is>
      </c>
      <c r="H219" t="n">
        <v>-11175</v>
      </c>
    </row>
    <row r="220">
      <c r="A220" s="368" t="n">
        <v>218</v>
      </c>
      <c r="B220" t="inlineStr">
        <is>
          <t>0800819038</t>
        </is>
      </c>
      <c r="C220" t="inlineStr">
        <is>
          <t>AAV-2018</t>
        </is>
      </c>
      <c r="D220" t="inlineStr">
        <is>
          <t>230</t>
        </is>
      </c>
      <c r="E220" t="inlineStr">
        <is>
          <t>BCDKT</t>
        </is>
      </c>
      <c r="F220" t="inlineStr">
        <is>
          <t>AAV</t>
        </is>
      </c>
      <c r="G220" t="inlineStr">
        <is>
          <t xml:space="preserve">    III. Bất động sản đầu tư</t>
        </is>
      </c>
      <c r="H220" t="n">
        <v>5370</v>
      </c>
    </row>
    <row r="221">
      <c r="A221" s="368" t="n">
        <v>219</v>
      </c>
      <c r="B221" t="inlineStr">
        <is>
          <t>0800819038</t>
        </is>
      </c>
      <c r="C221" t="inlineStr">
        <is>
          <t>AAV-2018</t>
        </is>
      </c>
      <c r="D221" t="inlineStr">
        <is>
          <t>231</t>
        </is>
      </c>
      <c r="E221" t="inlineStr">
        <is>
          <t>BCDKT</t>
        </is>
      </c>
      <c r="F221" t="inlineStr">
        <is>
          <t>AAV</t>
        </is>
      </c>
      <c r="G221" t="inlineStr">
        <is>
          <t xml:space="preserve">          - Nguyên giá</t>
        </is>
      </c>
      <c r="H221" t="n">
        <v>6605</v>
      </c>
    </row>
    <row r="222">
      <c r="A222" s="368" t="n">
        <v>220</v>
      </c>
      <c r="B222" t="inlineStr">
        <is>
          <t>0800819038</t>
        </is>
      </c>
      <c r="C222" t="inlineStr">
        <is>
          <t>AAV-2018</t>
        </is>
      </c>
      <c r="D222" t="inlineStr">
        <is>
          <t>232</t>
        </is>
      </c>
      <c r="E222" t="inlineStr">
        <is>
          <t>BCDKT</t>
        </is>
      </c>
      <c r="F222" t="inlineStr">
        <is>
          <t>AAV</t>
        </is>
      </c>
      <c r="G222" t="inlineStr">
        <is>
          <t xml:space="preserve">          - Giá trị hao mòn lũy kế (*)</t>
        </is>
      </c>
      <c r="H222" t="n">
        <v>-1235</v>
      </c>
    </row>
    <row r="223">
      <c r="A223" s="368" t="n">
        <v>221</v>
      </c>
      <c r="B223" t="inlineStr">
        <is>
          <t>0800819038</t>
        </is>
      </c>
      <c r="C223" t="inlineStr">
        <is>
          <t>AAV-2018</t>
        </is>
      </c>
      <c r="D223" t="inlineStr">
        <is>
          <t>240</t>
        </is>
      </c>
      <c r="E223" t="inlineStr">
        <is>
          <t>BCDKT</t>
        </is>
      </c>
      <c r="F223" t="inlineStr">
        <is>
          <t>AAV</t>
        </is>
      </c>
      <c r="G223" t="inlineStr">
        <is>
          <t xml:space="preserve">    IV. Tài sản dở dang dài hạn</t>
        </is>
      </c>
      <c r="H223" t="n">
        <v>118545</v>
      </c>
    </row>
    <row r="224">
      <c r="A224" s="368" t="n">
        <v>222</v>
      </c>
      <c r="B224" t="inlineStr">
        <is>
          <t>0800819038</t>
        </is>
      </c>
      <c r="C224" t="inlineStr">
        <is>
          <t>AAV-2018</t>
        </is>
      </c>
      <c r="D224" t="inlineStr">
        <is>
          <t>241</t>
        </is>
      </c>
      <c r="E224" t="inlineStr">
        <is>
          <t>BCDKT</t>
        </is>
      </c>
      <c r="F224" t="inlineStr">
        <is>
          <t>AAV</t>
        </is>
      </c>
      <c r="G224" t="inlineStr">
        <is>
          <t xml:space="preserve">    1. Chi phí sản xuất, kinh doanh dở dang dài hạn</t>
        </is>
      </c>
      <c r="H224" t="n">
        <v>118530</v>
      </c>
    </row>
    <row r="225">
      <c r="A225" s="368" t="n">
        <v>223</v>
      </c>
      <c r="B225" t="inlineStr">
        <is>
          <t>0800819038</t>
        </is>
      </c>
      <c r="C225" t="inlineStr">
        <is>
          <t>AAV-2018</t>
        </is>
      </c>
      <c r="D225" t="inlineStr">
        <is>
          <t>242</t>
        </is>
      </c>
      <c r="E225" t="inlineStr">
        <is>
          <t>BCDKT</t>
        </is>
      </c>
      <c r="F225" t="inlineStr">
        <is>
          <t>AAV</t>
        </is>
      </c>
      <c r="G225" t="inlineStr">
        <is>
          <t xml:space="preserve">    2. Chi phí xây dựng cơ bản dở dang</t>
        </is>
      </c>
      <c r="H225" t="n">
        <v>15</v>
      </c>
    </row>
    <row r="226">
      <c r="A226" s="368" t="n">
        <v>224</v>
      </c>
      <c r="B226" t="inlineStr">
        <is>
          <t>0800819038</t>
        </is>
      </c>
      <c r="C226" t="inlineStr">
        <is>
          <t>AAV-2018</t>
        </is>
      </c>
      <c r="D226" t="inlineStr">
        <is>
          <t>250</t>
        </is>
      </c>
      <c r="E226" t="inlineStr">
        <is>
          <t>BCDKT</t>
        </is>
      </c>
      <c r="F226" t="inlineStr">
        <is>
          <t>AAV</t>
        </is>
      </c>
      <c r="G226" t="inlineStr">
        <is>
          <t xml:space="preserve">    V. Đầu tư tài chính dài hạn</t>
        </is>
      </c>
      <c r="H226" t="n">
        <v>16520</v>
      </c>
    </row>
    <row r="227">
      <c r="A227" s="368" t="n">
        <v>225</v>
      </c>
      <c r="B227" t="inlineStr">
        <is>
          <t>0800819038</t>
        </is>
      </c>
      <c r="C227" t="inlineStr">
        <is>
          <t>AAV-2018</t>
        </is>
      </c>
      <c r="D227" t="inlineStr">
        <is>
          <t>252</t>
        </is>
      </c>
      <c r="E227" t="inlineStr">
        <is>
          <t>BCDKT</t>
        </is>
      </c>
      <c r="F227" t="inlineStr">
        <is>
          <t>AAV</t>
        </is>
      </c>
      <c r="G227" t="inlineStr">
        <is>
          <t xml:space="preserve">    2. Đầu tư vào công ty liên kết. liên doanh</t>
        </is>
      </c>
      <c r="H227" t="n">
        <v>16520</v>
      </c>
    </row>
    <row r="228">
      <c r="A228" s="368" t="n">
        <v>226</v>
      </c>
      <c r="B228" t="inlineStr">
        <is>
          <t>0800819038</t>
        </is>
      </c>
      <c r="C228" t="inlineStr">
        <is>
          <t>AAV-2018</t>
        </is>
      </c>
      <c r="D228" t="inlineStr">
        <is>
          <t>260</t>
        </is>
      </c>
      <c r="E228" t="inlineStr">
        <is>
          <t>BCDKT</t>
        </is>
      </c>
      <c r="F228" t="inlineStr">
        <is>
          <t>AAV</t>
        </is>
      </c>
      <c r="G228" t="inlineStr">
        <is>
          <t xml:space="preserve">    VI. Tài sản dài hạn khác</t>
        </is>
      </c>
      <c r="H228" t="n">
        <v>1316</v>
      </c>
    </row>
    <row r="229">
      <c r="A229" s="368" t="n">
        <v>227</v>
      </c>
      <c r="B229" t="inlineStr">
        <is>
          <t>0800819038</t>
        </is>
      </c>
      <c r="C229" t="inlineStr">
        <is>
          <t>AAV-2018</t>
        </is>
      </c>
      <c r="D229" t="inlineStr">
        <is>
          <t>261</t>
        </is>
      </c>
      <c r="E229" t="inlineStr">
        <is>
          <t>BCDKT</t>
        </is>
      </c>
      <c r="F229" t="inlineStr">
        <is>
          <t>AAV</t>
        </is>
      </c>
      <c r="G229" t="inlineStr">
        <is>
          <t xml:space="preserve">    1. Chi phí trả trước dài hạn</t>
        </is>
      </c>
      <c r="H229" t="n">
        <v>1316</v>
      </c>
    </row>
    <row r="230">
      <c r="A230" s="368" t="n">
        <v>228</v>
      </c>
      <c r="B230" t="inlineStr">
        <is>
          <t>0800819038</t>
        </is>
      </c>
      <c r="C230" t="inlineStr">
        <is>
          <t>AAV-2018</t>
        </is>
      </c>
      <c r="D230" t="inlineStr">
        <is>
          <t>270</t>
        </is>
      </c>
      <c r="E230" t="inlineStr">
        <is>
          <t>BCDKT</t>
        </is>
      </c>
      <c r="F230" t="inlineStr">
        <is>
          <t>AAV</t>
        </is>
      </c>
      <c r="G230" t="inlineStr">
        <is>
          <t xml:space="preserve"> TỔNG CỘNG TÀI SẢN</t>
        </is>
      </c>
      <c r="H230" t="n">
        <v>390153</v>
      </c>
    </row>
    <row r="231">
      <c r="A231" s="368" t="n">
        <v>229</v>
      </c>
      <c r="B231" t="inlineStr">
        <is>
          <t>0800819038</t>
        </is>
      </c>
      <c r="C231" t="inlineStr">
        <is>
          <t>AAV-2018</t>
        </is>
      </c>
      <c r="D231" t="inlineStr">
        <is>
          <t>300</t>
        </is>
      </c>
      <c r="E231" t="inlineStr">
        <is>
          <t>BCDKT</t>
        </is>
      </c>
      <c r="F231" t="inlineStr">
        <is>
          <t>AAV</t>
        </is>
      </c>
      <c r="G231" t="inlineStr">
        <is>
          <t xml:space="preserve">   A. NỢ PHẢI TRẢ</t>
        </is>
      </c>
      <c r="H231" t="n">
        <v>191442</v>
      </c>
    </row>
    <row r="232">
      <c r="A232" s="368" t="n">
        <v>230</v>
      </c>
      <c r="B232" t="inlineStr">
        <is>
          <t>0800819038</t>
        </is>
      </c>
      <c r="C232" t="inlineStr">
        <is>
          <t>AAV-2018</t>
        </is>
      </c>
      <c r="D232" t="inlineStr">
        <is>
          <t>310</t>
        </is>
      </c>
      <c r="E232" t="inlineStr">
        <is>
          <t>BCDKT</t>
        </is>
      </c>
      <c r="F232" t="inlineStr">
        <is>
          <t>AAV</t>
        </is>
      </c>
      <c r="G232" t="inlineStr">
        <is>
          <t xml:space="preserve">    I. Nợ ngắn hạn</t>
        </is>
      </c>
      <c r="H232" t="n">
        <v>144867</v>
      </c>
    </row>
    <row r="233">
      <c r="A233" s="368" t="n">
        <v>231</v>
      </c>
      <c r="B233" t="inlineStr">
        <is>
          <t>0800819038</t>
        </is>
      </c>
      <c r="C233" t="inlineStr">
        <is>
          <t>AAV-2018</t>
        </is>
      </c>
      <c r="D233" t="inlineStr">
        <is>
          <t>311</t>
        </is>
      </c>
      <c r="E233" t="inlineStr">
        <is>
          <t>BCDKT</t>
        </is>
      </c>
      <c r="F233" t="inlineStr">
        <is>
          <t>AAV</t>
        </is>
      </c>
      <c r="G233" t="inlineStr">
        <is>
          <t xml:space="preserve">    1. Phải trả người bán ngắn hạn</t>
        </is>
      </c>
      <c r="H233" t="n">
        <v>31671</v>
      </c>
    </row>
    <row r="234">
      <c r="A234" s="368" t="n">
        <v>232</v>
      </c>
      <c r="B234" t="inlineStr">
        <is>
          <t>0800819038</t>
        </is>
      </c>
      <c r="C234" t="inlineStr">
        <is>
          <t>AAV-2018</t>
        </is>
      </c>
      <c r="D234" t="inlineStr">
        <is>
          <t>312</t>
        </is>
      </c>
      <c r="E234" t="inlineStr">
        <is>
          <t>BCDKT</t>
        </is>
      </c>
      <c r="F234" t="inlineStr">
        <is>
          <t>AAV</t>
        </is>
      </c>
      <c r="G234" t="inlineStr">
        <is>
          <t xml:space="preserve">    2. Người mua trả tiền trước ngắn hạn</t>
        </is>
      </c>
      <c r="H234" t="n">
        <v>1720</v>
      </c>
    </row>
    <row r="235">
      <c r="A235" s="368" t="n">
        <v>233</v>
      </c>
      <c r="B235" t="inlineStr">
        <is>
          <t>0800819038</t>
        </is>
      </c>
      <c r="C235" t="inlineStr">
        <is>
          <t>AAV-2018</t>
        </is>
      </c>
      <c r="D235" t="inlineStr">
        <is>
          <t>313</t>
        </is>
      </c>
      <c r="E235" t="inlineStr">
        <is>
          <t>BCDKT</t>
        </is>
      </c>
      <c r="F235" t="inlineStr">
        <is>
          <t>AAV</t>
        </is>
      </c>
      <c r="G235" t="inlineStr">
        <is>
          <t xml:space="preserve">    3. Thuế và các khoản phải nộp Nhà nước</t>
        </is>
      </c>
      <c r="H235" t="n">
        <v>5697</v>
      </c>
    </row>
    <row r="236">
      <c r="A236" s="368" t="n">
        <v>234</v>
      </c>
      <c r="B236" t="inlineStr">
        <is>
          <t>0800819038</t>
        </is>
      </c>
      <c r="C236" t="inlineStr">
        <is>
          <t>AAV-2018</t>
        </is>
      </c>
      <c r="D236" t="inlineStr">
        <is>
          <t>315</t>
        </is>
      </c>
      <c r="E236" t="inlineStr">
        <is>
          <t>BCDKT</t>
        </is>
      </c>
      <c r="F236" t="inlineStr">
        <is>
          <t>AAV</t>
        </is>
      </c>
      <c r="G236" t="inlineStr">
        <is>
          <t xml:space="preserve">    5. Chi phí phải trả ngắn hạn</t>
        </is>
      </c>
      <c r="H236" t="n">
        <v>52</v>
      </c>
    </row>
    <row r="237">
      <c r="A237" s="368" t="n">
        <v>235</v>
      </c>
      <c r="B237" t="inlineStr">
        <is>
          <t>0800819038</t>
        </is>
      </c>
      <c r="C237" t="inlineStr">
        <is>
          <t>AAV-2018</t>
        </is>
      </c>
      <c r="D237" t="inlineStr">
        <is>
          <t>318</t>
        </is>
      </c>
      <c r="E237" t="inlineStr">
        <is>
          <t>BCDKT</t>
        </is>
      </c>
      <c r="F237" t="inlineStr">
        <is>
          <t>AAV</t>
        </is>
      </c>
      <c r="G237" t="inlineStr">
        <is>
          <t xml:space="preserve">    8. Doanh thu chưa thực hiện ngắn hạn</t>
        </is>
      </c>
      <c r="H237" t="n">
        <v>144</v>
      </c>
    </row>
    <row r="238">
      <c r="A238" s="368" t="n">
        <v>236</v>
      </c>
      <c r="B238" t="inlineStr">
        <is>
          <t>0800819038</t>
        </is>
      </c>
      <c r="C238" t="inlineStr">
        <is>
          <t>AAV-2018</t>
        </is>
      </c>
      <c r="D238" t="inlineStr">
        <is>
          <t>320</t>
        </is>
      </c>
      <c r="E238" t="inlineStr">
        <is>
          <t>BCDKT</t>
        </is>
      </c>
      <c r="F238" t="inlineStr">
        <is>
          <t>AAV</t>
        </is>
      </c>
      <c r="G238" t="inlineStr">
        <is>
          <t xml:space="preserve">    10. Vay và nợ thuê tài chính ngắn hạn</t>
        </is>
      </c>
      <c r="H238" t="n">
        <v>105582</v>
      </c>
    </row>
    <row r="239">
      <c r="A239" s="368" t="n">
        <v>237</v>
      </c>
      <c r="B239" t="inlineStr">
        <is>
          <t>0800819038</t>
        </is>
      </c>
      <c r="C239" t="inlineStr">
        <is>
          <t>AAV-2018</t>
        </is>
      </c>
      <c r="D239" t="inlineStr">
        <is>
          <t>330</t>
        </is>
      </c>
      <c r="E239" t="inlineStr">
        <is>
          <t>BCDKT</t>
        </is>
      </c>
      <c r="F239" t="inlineStr">
        <is>
          <t>AAV</t>
        </is>
      </c>
      <c r="G239" t="inlineStr">
        <is>
          <t xml:space="preserve">    II. Nợ dài hạn </t>
        </is>
      </c>
      <c r="H239" t="n">
        <v>46575</v>
      </c>
    </row>
    <row r="240">
      <c r="A240" s="368" t="n">
        <v>238</v>
      </c>
      <c r="B240" t="inlineStr">
        <is>
          <t>0800819038</t>
        </is>
      </c>
      <c r="C240" t="inlineStr">
        <is>
          <t>AAV-2018</t>
        </is>
      </c>
      <c r="D240" t="inlineStr">
        <is>
          <t>332</t>
        </is>
      </c>
      <c r="E240" t="inlineStr">
        <is>
          <t>BCDKT</t>
        </is>
      </c>
      <c r="F240" t="inlineStr">
        <is>
          <t>AAV</t>
        </is>
      </c>
      <c r="G240" t="inlineStr">
        <is>
          <t xml:space="preserve">    2. Người mua trả tiền trước dài hạn</t>
        </is>
      </c>
      <c r="H240" t="n">
        <v>42062</v>
      </c>
    </row>
    <row r="241">
      <c r="A241" s="368" t="n">
        <v>239</v>
      </c>
      <c r="B241" t="inlineStr">
        <is>
          <t>0800819038</t>
        </is>
      </c>
      <c r="C241" t="inlineStr">
        <is>
          <t>AAV-2018</t>
        </is>
      </c>
      <c r="D241" t="inlineStr">
        <is>
          <t>336</t>
        </is>
      </c>
      <c r="E241" t="inlineStr">
        <is>
          <t>BCDKT</t>
        </is>
      </c>
      <c r="F241" t="inlineStr">
        <is>
          <t>AAV</t>
        </is>
      </c>
      <c r="G241" t="inlineStr">
        <is>
          <t xml:space="preserve">    6. Doanh thu chưa thực hiện dài hạn</t>
        </is>
      </c>
      <c r="H241" t="n">
        <v>4513</v>
      </c>
    </row>
    <row r="242">
      <c r="A242" s="368" t="n">
        <v>240</v>
      </c>
      <c r="B242" t="inlineStr">
        <is>
          <t>0800819038</t>
        </is>
      </c>
      <c r="C242" t="inlineStr">
        <is>
          <t>AAV-2018</t>
        </is>
      </c>
      <c r="D242" t="inlineStr">
        <is>
          <t>400</t>
        </is>
      </c>
      <c r="E242" t="inlineStr">
        <is>
          <t>BCDKT</t>
        </is>
      </c>
      <c r="F242" t="inlineStr">
        <is>
          <t>AAV</t>
        </is>
      </c>
      <c r="G242" t="inlineStr">
        <is>
          <t xml:space="preserve">   B. VỐN CHỦ SỞ HỮU</t>
        </is>
      </c>
      <c r="H242" t="n">
        <v>198711</v>
      </c>
    </row>
    <row r="243">
      <c r="A243" s="368" t="n">
        <v>241</v>
      </c>
      <c r="B243" t="inlineStr">
        <is>
          <t>0800819038</t>
        </is>
      </c>
      <c r="C243" t="inlineStr">
        <is>
          <t>AAV-2018</t>
        </is>
      </c>
      <c r="D243" t="inlineStr">
        <is>
          <t>410</t>
        </is>
      </c>
      <c r="E243" t="inlineStr">
        <is>
          <t>BCDKT</t>
        </is>
      </c>
      <c r="F243" t="inlineStr">
        <is>
          <t>AAV</t>
        </is>
      </c>
      <c r="G243" t="inlineStr">
        <is>
          <t xml:space="preserve">    I. Vốn chủ sở hữu</t>
        </is>
      </c>
      <c r="H243" t="n">
        <v>198711</v>
      </c>
    </row>
    <row r="244">
      <c r="A244" s="368" t="n">
        <v>242</v>
      </c>
      <c r="B244" t="inlineStr">
        <is>
          <t>0800819038</t>
        </is>
      </c>
      <c r="C244" t="inlineStr">
        <is>
          <t>AAV-2018</t>
        </is>
      </c>
      <c r="D244" t="inlineStr">
        <is>
          <t>411</t>
        </is>
      </c>
      <c r="E244" t="inlineStr">
        <is>
          <t>BCDKT</t>
        </is>
      </c>
      <c r="F244" t="inlineStr">
        <is>
          <t>AAV</t>
        </is>
      </c>
      <c r="G244" t="inlineStr">
        <is>
          <t xml:space="preserve">     1. Vốn góp của chủ sở hữu</t>
        </is>
      </c>
      <c r="H244" t="n">
        <v>143750</v>
      </c>
    </row>
    <row r="245">
      <c r="A245" s="368" t="n">
        <v>243</v>
      </c>
      <c r="B245" t="inlineStr">
        <is>
          <t>0800819038</t>
        </is>
      </c>
      <c r="C245" t="inlineStr">
        <is>
          <t>AAV-2018</t>
        </is>
      </c>
      <c r="D245" t="inlineStr">
        <is>
          <t>411a</t>
        </is>
      </c>
      <c r="E245" t="inlineStr">
        <is>
          <t>BCDKT</t>
        </is>
      </c>
      <c r="F245" t="inlineStr">
        <is>
          <t>AAV</t>
        </is>
      </c>
      <c r="G245" t="inlineStr">
        <is>
          <t xml:space="preserve">     - Cổ phiếu phổ thông có quyền biểu quyết</t>
        </is>
      </c>
      <c r="H245" t="n">
        <v>143750</v>
      </c>
    </row>
    <row r="246">
      <c r="A246" s="368" t="n">
        <v>244</v>
      </c>
      <c r="B246" t="inlineStr">
        <is>
          <t>0800819038</t>
        </is>
      </c>
      <c r="C246" t="inlineStr">
        <is>
          <t>AAV-2018</t>
        </is>
      </c>
      <c r="D246" t="inlineStr">
        <is>
          <t>412</t>
        </is>
      </c>
      <c r="E246" t="inlineStr">
        <is>
          <t>BCDKT</t>
        </is>
      </c>
      <c r="F246" t="inlineStr">
        <is>
          <t>AAV</t>
        </is>
      </c>
      <c r="G246" t="inlineStr">
        <is>
          <t xml:space="preserve">    2. Thặng dư vốn cổ phần</t>
        </is>
      </c>
      <c r="H246" t="n">
        <v>-43</v>
      </c>
    </row>
    <row r="247">
      <c r="A247" s="368" t="n">
        <v>245</v>
      </c>
      <c r="B247" t="inlineStr">
        <is>
          <t>0800819038</t>
        </is>
      </c>
      <c r="C247" t="inlineStr">
        <is>
          <t>AAV-2018</t>
        </is>
      </c>
      <c r="D247" t="inlineStr">
        <is>
          <t>421</t>
        </is>
      </c>
      <c r="E247" t="inlineStr">
        <is>
          <t>BCDKT</t>
        </is>
      </c>
      <c r="F247" t="inlineStr">
        <is>
          <t>AAV</t>
        </is>
      </c>
      <c r="G247" t="inlineStr">
        <is>
          <t xml:space="preserve">     11. Lợi nhuận sau thuế chưa phân phối</t>
        </is>
      </c>
      <c r="H247" t="n">
        <v>38958</v>
      </c>
    </row>
    <row r="248">
      <c r="A248" s="368" t="n">
        <v>246</v>
      </c>
      <c r="B248" t="inlineStr">
        <is>
          <t>0800819038</t>
        </is>
      </c>
      <c r="C248" t="inlineStr">
        <is>
          <t>AAV-2018</t>
        </is>
      </c>
      <c r="D248" t="inlineStr">
        <is>
          <t>421a</t>
        </is>
      </c>
      <c r="E248" t="inlineStr">
        <is>
          <t>BCDKT</t>
        </is>
      </c>
      <c r="F248" t="inlineStr">
        <is>
          <t>AAV</t>
        </is>
      </c>
      <c r="G248" t="inlineStr">
        <is>
          <t xml:space="preserve">     - LNST chưa phân phối lũy kế đến cuối kỳ trước</t>
        </is>
      </c>
      <c r="H248" t="n">
        <v>25079</v>
      </c>
    </row>
    <row r="249">
      <c r="A249" s="368" t="n">
        <v>247</v>
      </c>
      <c r="B249" t="inlineStr">
        <is>
          <t>0800819038</t>
        </is>
      </c>
      <c r="C249" t="inlineStr">
        <is>
          <t>AAV-2018</t>
        </is>
      </c>
      <c r="D249" t="inlineStr">
        <is>
          <t>421b</t>
        </is>
      </c>
      <c r="E249" t="inlineStr">
        <is>
          <t>BCDKT</t>
        </is>
      </c>
      <c r="F249" t="inlineStr">
        <is>
          <t>AAV</t>
        </is>
      </c>
      <c r="G249" t="inlineStr">
        <is>
          <t xml:space="preserve">     - LNST chưa phân phối kỳ này</t>
        </is>
      </c>
      <c r="H249" t="n">
        <v>13879</v>
      </c>
    </row>
    <row r="250">
      <c r="A250" s="368" t="n">
        <v>248</v>
      </c>
      <c r="B250" t="inlineStr">
        <is>
          <t>0800819038</t>
        </is>
      </c>
      <c r="C250" t="inlineStr">
        <is>
          <t>AAV-2018</t>
        </is>
      </c>
      <c r="D250" t="inlineStr">
        <is>
          <t>429</t>
        </is>
      </c>
      <c r="E250" t="inlineStr">
        <is>
          <t>BCDKT</t>
        </is>
      </c>
      <c r="F250" t="inlineStr">
        <is>
          <t>AAV</t>
        </is>
      </c>
      <c r="G250" t="inlineStr">
        <is>
          <t xml:space="preserve">    13. Lợi ích cổ đông không kiểm soát</t>
        </is>
      </c>
      <c r="H250" t="n">
        <v>16046</v>
      </c>
    </row>
    <row r="251">
      <c r="A251" s="368" t="n">
        <v>249</v>
      </c>
      <c r="B251" t="inlineStr">
        <is>
          <t>0800819038</t>
        </is>
      </c>
      <c r="C251" t="inlineStr">
        <is>
          <t>AAV-2018</t>
        </is>
      </c>
      <c r="D251" t="inlineStr">
        <is>
          <t>440</t>
        </is>
      </c>
      <c r="E251" t="inlineStr">
        <is>
          <t>BCDKT</t>
        </is>
      </c>
      <c r="F251" t="inlineStr">
        <is>
          <t>AAV</t>
        </is>
      </c>
      <c r="G251" t="inlineStr">
        <is>
          <t xml:space="preserve"> TỔNG CỘNG NGUỒN VỐN</t>
        </is>
      </c>
      <c r="H251" t="n">
        <v>390153</v>
      </c>
    </row>
    <row r="252">
      <c r="A252" s="368" t="n">
        <v>250</v>
      </c>
      <c r="B252" t="inlineStr">
        <is>
          <t>0800819038</t>
        </is>
      </c>
      <c r="C252" t="inlineStr">
        <is>
          <t>AAV-2018</t>
        </is>
      </c>
      <c r="D252" t="inlineStr">
        <is>
          <t>01</t>
        </is>
      </c>
      <c r="E252" t="inlineStr">
        <is>
          <t>KQKD</t>
        </is>
      </c>
      <c r="F252" t="inlineStr">
        <is>
          <t>AAV</t>
        </is>
      </c>
      <c r="G252" t="inlineStr">
        <is>
          <t xml:space="preserve">1. Doanh thu bán hàng và cung cấp dịch vụ </t>
        </is>
      </c>
      <c r="H252" t="n">
        <v>469406</v>
      </c>
    </row>
    <row r="253">
      <c r="A253" s="368" t="n">
        <v>251</v>
      </c>
      <c r="B253" t="inlineStr">
        <is>
          <t>0800819038</t>
        </is>
      </c>
      <c r="C253" t="inlineStr">
        <is>
          <t>AAV-2018</t>
        </is>
      </c>
      <c r="D253" t="inlineStr">
        <is>
          <t>10</t>
        </is>
      </c>
      <c r="E253" t="inlineStr">
        <is>
          <t>KQKD</t>
        </is>
      </c>
      <c r="F253" t="inlineStr">
        <is>
          <t>AAV</t>
        </is>
      </c>
      <c r="G253" t="inlineStr">
        <is>
          <t>3. Doanh thu thuần về bán hàng và cung cấp dịch vụ</t>
        </is>
      </c>
      <c r="H253" t="n">
        <v>469406</v>
      </c>
    </row>
    <row r="254">
      <c r="A254" s="368" t="n">
        <v>252</v>
      </c>
      <c r="B254" t="inlineStr">
        <is>
          <t>0800819038</t>
        </is>
      </c>
      <c r="C254" t="inlineStr">
        <is>
          <t>AAV-2018</t>
        </is>
      </c>
      <c r="D254" t="inlineStr">
        <is>
          <t>11</t>
        </is>
      </c>
      <c r="E254" t="inlineStr">
        <is>
          <t>KQKD</t>
        </is>
      </c>
      <c r="F254" t="inlineStr">
        <is>
          <t>AAV</t>
        </is>
      </c>
      <c r="G254" t="inlineStr">
        <is>
          <t xml:space="preserve">4. Giá vốn hàng bán </t>
        </is>
      </c>
      <c r="H254" t="n">
        <v>406572</v>
      </c>
    </row>
    <row r="255">
      <c r="A255" s="368" t="n">
        <v>253</v>
      </c>
      <c r="B255" t="inlineStr">
        <is>
          <t>0800819038</t>
        </is>
      </c>
      <c r="C255" t="inlineStr">
        <is>
          <t>AAV-2018</t>
        </is>
      </c>
      <c r="D255" t="inlineStr">
        <is>
          <t>20</t>
        </is>
      </c>
      <c r="E255" t="inlineStr">
        <is>
          <t>KQKD</t>
        </is>
      </c>
      <c r="F255" t="inlineStr">
        <is>
          <t>AAV</t>
        </is>
      </c>
      <c r="G255" t="inlineStr">
        <is>
          <t>5. Lợi nhuận gộp về bán hàng và cung cấp dịch vụ</t>
        </is>
      </c>
      <c r="H255" t="n">
        <v>62833</v>
      </c>
    </row>
    <row r="256">
      <c r="A256" s="368" t="n">
        <v>254</v>
      </c>
      <c r="B256" t="inlineStr">
        <is>
          <t>0800819038</t>
        </is>
      </c>
      <c r="C256" t="inlineStr">
        <is>
          <t>AAV-2018</t>
        </is>
      </c>
      <c r="D256" t="inlineStr">
        <is>
          <t>21</t>
        </is>
      </c>
      <c r="E256" t="inlineStr">
        <is>
          <t>KQKD</t>
        </is>
      </c>
      <c r="F256" t="inlineStr">
        <is>
          <t>AAV</t>
        </is>
      </c>
      <c r="G256" t="inlineStr">
        <is>
          <t xml:space="preserve">6.Doanh thu hoạt động tài chính </t>
        </is>
      </c>
      <c r="H256" t="n">
        <v>2776</v>
      </c>
    </row>
    <row r="257">
      <c r="A257" s="368" t="n">
        <v>255</v>
      </c>
      <c r="B257" t="inlineStr">
        <is>
          <t>0800819038</t>
        </is>
      </c>
      <c r="C257" t="inlineStr">
        <is>
          <t>AAV-2018</t>
        </is>
      </c>
      <c r="D257" t="inlineStr">
        <is>
          <t>22</t>
        </is>
      </c>
      <c r="E257" t="inlineStr">
        <is>
          <t>KQKD</t>
        </is>
      </c>
      <c r="F257" t="inlineStr">
        <is>
          <t>AAV</t>
        </is>
      </c>
      <c r="G257" t="inlineStr">
        <is>
          <t xml:space="preserve">7. Chi phí tài chính </t>
        </is>
      </c>
      <c r="H257" t="n">
        <v>6168</v>
      </c>
    </row>
    <row r="258">
      <c r="A258" s="368" t="n">
        <v>256</v>
      </c>
      <c r="B258" t="inlineStr">
        <is>
          <t>0800819038</t>
        </is>
      </c>
      <c r="C258" t="inlineStr">
        <is>
          <t>AAV-2018</t>
        </is>
      </c>
      <c r="D258" t="inlineStr">
        <is>
          <t>23</t>
        </is>
      </c>
      <c r="E258" t="inlineStr">
        <is>
          <t>KQKD</t>
        </is>
      </c>
      <c r="F258" t="inlineStr">
        <is>
          <t>AAV</t>
        </is>
      </c>
      <c r="G258" t="inlineStr">
        <is>
          <t xml:space="preserve">   Trong đó :Chi phí lãi vay</t>
        </is>
      </c>
      <c r="H258" t="n">
        <v>3119</v>
      </c>
    </row>
    <row r="259">
      <c r="A259" s="368" t="n">
        <v>257</v>
      </c>
      <c r="B259" t="inlineStr">
        <is>
          <t>0800819038</t>
        </is>
      </c>
      <c r="C259" t="inlineStr">
        <is>
          <t>AAV-2018</t>
        </is>
      </c>
      <c r="D259" t="inlineStr">
        <is>
          <t>24</t>
        </is>
      </c>
      <c r="E259" t="inlineStr">
        <is>
          <t>KQKD</t>
        </is>
      </c>
      <c r="F259" t="inlineStr">
        <is>
          <t>AAV</t>
        </is>
      </c>
      <c r="G259" t="inlineStr">
        <is>
          <t>8. Phần lãi/lỗ trong công ty liên doanh, liên kết</t>
        </is>
      </c>
      <c r="H259" t="n">
        <v>148</v>
      </c>
    </row>
    <row r="260">
      <c r="A260" s="368" t="n">
        <v>258</v>
      </c>
      <c r="B260" t="inlineStr">
        <is>
          <t>0800819038</t>
        </is>
      </c>
      <c r="C260" t="inlineStr">
        <is>
          <t>AAV-2018</t>
        </is>
      </c>
      <c r="D260" t="inlineStr">
        <is>
          <t>25</t>
        </is>
      </c>
      <c r="E260" t="inlineStr">
        <is>
          <t>KQKD</t>
        </is>
      </c>
      <c r="F260" t="inlineStr">
        <is>
          <t>AAV</t>
        </is>
      </c>
      <c r="G260" t="inlineStr">
        <is>
          <t xml:space="preserve">9. Chi phí bán hàng </t>
        </is>
      </c>
      <c r="H260" t="n">
        <v>732</v>
      </c>
    </row>
    <row r="261">
      <c r="A261" s="368" t="n">
        <v>259</v>
      </c>
      <c r="B261" t="inlineStr">
        <is>
          <t>0800819038</t>
        </is>
      </c>
      <c r="C261" t="inlineStr">
        <is>
          <t>AAV-2018</t>
        </is>
      </c>
      <c r="D261" t="inlineStr">
        <is>
          <t>26</t>
        </is>
      </c>
      <c r="E261" t="inlineStr">
        <is>
          <t>KQKD</t>
        </is>
      </c>
      <c r="F261" t="inlineStr">
        <is>
          <t>AAV</t>
        </is>
      </c>
      <c r="G261" t="inlineStr">
        <is>
          <t xml:space="preserve">10. Chi phí quản lý doanh nghiệp </t>
        </is>
      </c>
      <c r="H261" t="n">
        <v>11086</v>
      </c>
    </row>
    <row r="262">
      <c r="A262" s="368" t="n">
        <v>260</v>
      </c>
      <c r="B262" t="inlineStr">
        <is>
          <t>0800819038</t>
        </is>
      </c>
      <c r="C262" t="inlineStr">
        <is>
          <t>AAV-2018</t>
        </is>
      </c>
      <c r="D262" t="inlineStr">
        <is>
          <t>30</t>
        </is>
      </c>
      <c r="E262" t="inlineStr">
        <is>
          <t>KQKD</t>
        </is>
      </c>
      <c r="F262" t="inlineStr">
        <is>
          <t>AAV</t>
        </is>
      </c>
      <c r="G262" t="inlineStr">
        <is>
          <t>11. Lợi nhuận thuần từ hoạt động kinh doanh</t>
        </is>
      </c>
      <c r="H262" t="n">
        <v>47772</v>
      </c>
    </row>
    <row r="263">
      <c r="A263" s="368" t="n">
        <v>261</v>
      </c>
      <c r="B263" t="inlineStr">
        <is>
          <t>0800819038</t>
        </is>
      </c>
      <c r="C263" t="inlineStr">
        <is>
          <t>AAV-2018</t>
        </is>
      </c>
      <c r="D263" t="inlineStr">
        <is>
          <t>31</t>
        </is>
      </c>
      <c r="E263" t="inlineStr">
        <is>
          <t>KQKD</t>
        </is>
      </c>
      <c r="F263" t="inlineStr">
        <is>
          <t>AAV</t>
        </is>
      </c>
      <c r="G263" t="inlineStr">
        <is>
          <t xml:space="preserve">12. Thu nhập khác </t>
        </is>
      </c>
      <c r="H263" t="n">
        <v>0</v>
      </c>
    </row>
    <row r="264">
      <c r="A264" s="368" t="n">
        <v>262</v>
      </c>
      <c r="B264" t="inlineStr">
        <is>
          <t>0800819038</t>
        </is>
      </c>
      <c r="C264" t="inlineStr">
        <is>
          <t>AAV-2018</t>
        </is>
      </c>
      <c r="D264" t="inlineStr">
        <is>
          <t>32</t>
        </is>
      </c>
      <c r="E264" t="inlineStr">
        <is>
          <t>KQKD</t>
        </is>
      </c>
      <c r="F264" t="inlineStr">
        <is>
          <t>AAV</t>
        </is>
      </c>
      <c r="G264" t="inlineStr">
        <is>
          <t xml:space="preserve">13. Chi phí khác </t>
        </is>
      </c>
      <c r="H264" t="n">
        <v>372</v>
      </c>
    </row>
    <row r="265">
      <c r="A265" s="368" t="n">
        <v>263</v>
      </c>
      <c r="B265" t="inlineStr">
        <is>
          <t>0800819038</t>
        </is>
      </c>
      <c r="C265" t="inlineStr">
        <is>
          <t>AAV-2018</t>
        </is>
      </c>
      <c r="D265" t="inlineStr">
        <is>
          <t>40</t>
        </is>
      </c>
      <c r="E265" t="inlineStr">
        <is>
          <t>KQKD</t>
        </is>
      </c>
      <c r="F265" t="inlineStr">
        <is>
          <t>AAV</t>
        </is>
      </c>
      <c r="G265" t="inlineStr">
        <is>
          <t>14. Lợi nhuận khác</t>
        </is>
      </c>
      <c r="H265" t="n">
        <v>-371</v>
      </c>
    </row>
    <row r="266">
      <c r="A266" s="368" t="n">
        <v>264</v>
      </c>
      <c r="B266" t="inlineStr">
        <is>
          <t>0800819038</t>
        </is>
      </c>
      <c r="C266" t="inlineStr">
        <is>
          <t>AAV-2018</t>
        </is>
      </c>
      <c r="D266" t="inlineStr">
        <is>
          <t>50</t>
        </is>
      </c>
      <c r="E266" t="inlineStr">
        <is>
          <t>KQKD</t>
        </is>
      </c>
      <c r="F266" t="inlineStr">
        <is>
          <t>AAV</t>
        </is>
      </c>
      <c r="G266" t="inlineStr">
        <is>
          <t>15. Tổng lợi nhuận kế toán trước thuế</t>
        </is>
      </c>
      <c r="H266" t="n">
        <v>47400</v>
      </c>
    </row>
    <row r="267">
      <c r="A267" s="368" t="n">
        <v>265</v>
      </c>
      <c r="B267" t="inlineStr">
        <is>
          <t>0800819038</t>
        </is>
      </c>
      <c r="C267" t="inlineStr">
        <is>
          <t>AAV-2018</t>
        </is>
      </c>
      <c r="D267" t="inlineStr">
        <is>
          <t>51</t>
        </is>
      </c>
      <c r="E267" t="inlineStr">
        <is>
          <t>KQKD</t>
        </is>
      </c>
      <c r="F267" t="inlineStr">
        <is>
          <t>AAV</t>
        </is>
      </c>
      <c r="G267" t="inlineStr">
        <is>
          <t>16. Chi phí thuế TNDN hiện hành</t>
        </is>
      </c>
      <c r="H267" t="n">
        <v>10635</v>
      </c>
    </row>
    <row r="268">
      <c r="A268" s="368" t="n">
        <v>266</v>
      </c>
      <c r="B268" t="inlineStr">
        <is>
          <t>0800819038</t>
        </is>
      </c>
      <c r="C268" t="inlineStr">
        <is>
          <t>AAV-2018</t>
        </is>
      </c>
      <c r="D268" t="inlineStr">
        <is>
          <t>60</t>
        </is>
      </c>
      <c r="E268" t="inlineStr">
        <is>
          <t>KQKD</t>
        </is>
      </c>
      <c r="F268" t="inlineStr">
        <is>
          <t>AAV</t>
        </is>
      </c>
      <c r="G268" t="inlineStr">
        <is>
          <t>18. Lợi nhuận sau thuế thu nhập doanh nghiệp</t>
        </is>
      </c>
      <c r="H268" t="n">
        <v>36766</v>
      </c>
    </row>
    <row r="269">
      <c r="A269" s="368" t="n">
        <v>267</v>
      </c>
      <c r="B269" t="inlineStr">
        <is>
          <t>0800819038</t>
        </is>
      </c>
      <c r="C269" t="inlineStr">
        <is>
          <t>AAV-2018</t>
        </is>
      </c>
      <c r="D269" t="inlineStr">
        <is>
          <t>62</t>
        </is>
      </c>
      <c r="E269" t="inlineStr">
        <is>
          <t>KQKD</t>
        </is>
      </c>
      <c r="F269" t="inlineStr">
        <is>
          <t>AAV</t>
        </is>
      </c>
      <c r="G269" t="inlineStr">
        <is>
          <t>Lợi ích của cổ đông thiểu số</t>
        </is>
      </c>
      <c r="H269" t="n">
        <v>2616</v>
      </c>
    </row>
    <row r="270">
      <c r="A270" s="368" t="n">
        <v>268</v>
      </c>
      <c r="B270" t="inlineStr">
        <is>
          <t>0800819038</t>
        </is>
      </c>
      <c r="C270" t="inlineStr">
        <is>
          <t>AAV-2018</t>
        </is>
      </c>
      <c r="D270" t="inlineStr">
        <is>
          <t>61</t>
        </is>
      </c>
      <c r="E270" t="inlineStr">
        <is>
          <t>KQKD</t>
        </is>
      </c>
      <c r="F270" t="inlineStr">
        <is>
          <t>AAV</t>
        </is>
      </c>
      <c r="G270" t="inlineStr">
        <is>
          <t>Lợi nhuận sau thuế của cổ đông của Công ty mẹ</t>
        </is>
      </c>
      <c r="H270" t="n">
        <v>34149</v>
      </c>
    </row>
    <row r="271">
      <c r="A271" s="368" t="n">
        <v>269</v>
      </c>
      <c r="B271" t="inlineStr">
        <is>
          <t>0800819038</t>
        </is>
      </c>
      <c r="C271" t="inlineStr">
        <is>
          <t>AAV-2018</t>
        </is>
      </c>
      <c r="D271" t="inlineStr">
        <is>
          <t>70</t>
        </is>
      </c>
      <c r="E271" t="inlineStr">
        <is>
          <t>KQKD</t>
        </is>
      </c>
      <c r="F271" t="inlineStr">
        <is>
          <t>AAV</t>
        </is>
      </c>
      <c r="G271" t="inlineStr">
        <is>
          <t>19. Lãi cơ bản trên cổ phiếu (*)</t>
        </is>
      </c>
      <c r="H271" t="n">
        <v>2637</v>
      </c>
    </row>
    <row r="272">
      <c r="A272" s="368" t="n">
        <v>270</v>
      </c>
      <c r="B272" t="inlineStr">
        <is>
          <t>0800819038</t>
        </is>
      </c>
      <c r="C272" t="inlineStr">
        <is>
          <t>AAV-2018</t>
        </is>
      </c>
      <c r="D272" t="inlineStr">
        <is>
          <t>01</t>
        </is>
      </c>
      <c r="E272" t="inlineStr">
        <is>
          <t>LCTTGT</t>
        </is>
      </c>
      <c r="F272" t="inlineStr">
        <is>
          <t>AAV</t>
        </is>
      </c>
      <c r="G272" t="inlineStr">
        <is>
          <t>1. Lợi nhuận trước thuế</t>
        </is>
      </c>
      <c r="H272" t="n">
        <v>47400</v>
      </c>
    </row>
    <row r="273">
      <c r="A273" s="368" t="n">
        <v>271</v>
      </c>
      <c r="B273" t="inlineStr">
        <is>
          <t>0800819038</t>
        </is>
      </c>
      <c r="C273" t="inlineStr">
        <is>
          <t>AAV-2018</t>
        </is>
      </c>
      <c r="D273" t="inlineStr">
        <is>
          <t>02</t>
        </is>
      </c>
      <c r="E273" t="inlineStr">
        <is>
          <t>LCTTGT</t>
        </is>
      </c>
      <c r="F273" t="inlineStr">
        <is>
          <t>AAV</t>
        </is>
      </c>
      <c r="G273" t="inlineStr">
        <is>
          <t xml:space="preserve"> Khấu hao TSCĐ và BĐSĐT</t>
        </is>
      </c>
      <c r="H273" t="n">
        <v>3440</v>
      </c>
    </row>
    <row r="274">
      <c r="A274" s="368" t="n">
        <v>272</v>
      </c>
      <c r="B274" t="inlineStr">
        <is>
          <t>0800819038</t>
        </is>
      </c>
      <c r="C274" t="inlineStr">
        <is>
          <t>AAV-2018</t>
        </is>
      </c>
      <c r="D274" t="inlineStr">
        <is>
          <t>03</t>
        </is>
      </c>
      <c r="E274" t="inlineStr">
        <is>
          <t>LCTTGT</t>
        </is>
      </c>
      <c r="F274" t="inlineStr">
        <is>
          <t>AAV</t>
        </is>
      </c>
      <c r="G274" t="inlineStr">
        <is>
          <t>Các khoản dự phòng</t>
        </is>
      </c>
      <c r="H274" t="n">
        <v>1808</v>
      </c>
    </row>
    <row r="275">
      <c r="A275" s="368" t="n">
        <v>273</v>
      </c>
      <c r="B275" t="inlineStr">
        <is>
          <t>0800819038</t>
        </is>
      </c>
      <c r="C275" t="inlineStr">
        <is>
          <t>AAV-2018</t>
        </is>
      </c>
      <c r="D275" t="inlineStr">
        <is>
          <t>05</t>
        </is>
      </c>
      <c r="E275" t="inlineStr">
        <is>
          <t>LCTTGT</t>
        </is>
      </c>
      <c r="F275" t="inlineStr">
        <is>
          <t>AAV</t>
        </is>
      </c>
      <c r="G275" t="inlineStr">
        <is>
          <t>Lãi, lỗ từ hoạt động đầu tư</t>
        </is>
      </c>
      <c r="H275" t="n">
        <v>-2776</v>
      </c>
    </row>
    <row r="276">
      <c r="A276" s="368" t="n">
        <v>274</v>
      </c>
      <c r="B276" t="inlineStr">
        <is>
          <t>0800819038</t>
        </is>
      </c>
      <c r="C276" t="inlineStr">
        <is>
          <t>AAV-2018</t>
        </is>
      </c>
      <c r="D276" t="inlineStr">
        <is>
          <t>06</t>
        </is>
      </c>
      <c r="E276" t="inlineStr">
        <is>
          <t>LCTTGT</t>
        </is>
      </c>
      <c r="F276" t="inlineStr">
        <is>
          <t>AAV</t>
        </is>
      </c>
      <c r="G276" t="inlineStr">
        <is>
          <t>Chi phí lãi vay</t>
        </is>
      </c>
      <c r="H276" t="n">
        <v>3119</v>
      </c>
    </row>
    <row r="277">
      <c r="A277" s="368" t="n">
        <v>275</v>
      </c>
      <c r="B277" t="inlineStr">
        <is>
          <t>0800819038</t>
        </is>
      </c>
      <c r="C277" t="inlineStr">
        <is>
          <t>AAV-2018</t>
        </is>
      </c>
      <c r="D277" t="inlineStr">
        <is>
          <t>08</t>
        </is>
      </c>
      <c r="E277" t="inlineStr">
        <is>
          <t>LCTTGT</t>
        </is>
      </c>
      <c r="F277" t="inlineStr">
        <is>
          <t>AAV</t>
        </is>
      </c>
      <c r="G277" t="inlineStr">
        <is>
          <t>3. Lợi nhuận từ hoạt động kinh doanh trước thay đổi vốn lưu động</t>
        </is>
      </c>
      <c r="H277" t="n">
        <v>52992</v>
      </c>
    </row>
    <row r="278">
      <c r="A278" s="368" t="n">
        <v>276</v>
      </c>
      <c r="B278" t="inlineStr">
        <is>
          <t>0800819038</t>
        </is>
      </c>
      <c r="C278" t="inlineStr">
        <is>
          <t>AAV-2018</t>
        </is>
      </c>
      <c r="D278" t="inlineStr">
        <is>
          <t>09</t>
        </is>
      </c>
      <c r="E278" t="inlineStr">
        <is>
          <t>LCTTGT</t>
        </is>
      </c>
      <c r="F278" t="inlineStr">
        <is>
          <t>AAV</t>
        </is>
      </c>
      <c r="G278" t="inlineStr">
        <is>
          <t>Tăng, giảm các khoản phải thu</t>
        </is>
      </c>
      <c r="H278" t="n">
        <v>-38352</v>
      </c>
    </row>
    <row r="279">
      <c r="A279" s="368" t="n">
        <v>277</v>
      </c>
      <c r="B279" t="inlineStr">
        <is>
          <t>0800819038</t>
        </is>
      </c>
      <c r="C279" t="inlineStr">
        <is>
          <t>AAV-2018</t>
        </is>
      </c>
      <c r="D279" t="inlineStr">
        <is>
          <t>10</t>
        </is>
      </c>
      <c r="E279" t="inlineStr">
        <is>
          <t>LCTTGT</t>
        </is>
      </c>
      <c r="F279" t="inlineStr">
        <is>
          <t>AAV</t>
        </is>
      </c>
      <c r="G279" t="inlineStr">
        <is>
          <t>Tăng, giảm hàng tồn kho</t>
        </is>
      </c>
      <c r="H279" t="n">
        <v>17666</v>
      </c>
    </row>
    <row r="280">
      <c r="A280" s="368" t="n">
        <v>278</v>
      </c>
      <c r="B280" t="inlineStr">
        <is>
          <t>0800819038</t>
        </is>
      </c>
      <c r="C280" t="inlineStr">
        <is>
          <t>AAV-2018</t>
        </is>
      </c>
      <c r="D280" t="inlineStr">
        <is>
          <t>11</t>
        </is>
      </c>
      <c r="E280" t="inlineStr">
        <is>
          <t>LCTTGT</t>
        </is>
      </c>
      <c r="F280" t="inlineStr">
        <is>
          <t>AAV</t>
        </is>
      </c>
      <c r="G280" t="inlineStr">
        <is>
          <t>Tăng, giảm các khoản phải trả (không kể lãi vay phải trả, thuế thu nhập phải nộp)</t>
        </is>
      </c>
      <c r="H280" t="n">
        <v>-4823</v>
      </c>
    </row>
    <row r="281">
      <c r="A281" s="368" t="n">
        <v>279</v>
      </c>
      <c r="B281" t="inlineStr">
        <is>
          <t>0800819038</t>
        </is>
      </c>
      <c r="C281" t="inlineStr">
        <is>
          <t>AAV-2018</t>
        </is>
      </c>
      <c r="D281" t="inlineStr">
        <is>
          <t>12</t>
        </is>
      </c>
      <c r="E281" t="inlineStr">
        <is>
          <t>LCTTGT</t>
        </is>
      </c>
      <c r="F281" t="inlineStr">
        <is>
          <t>AAV</t>
        </is>
      </c>
      <c r="G281" t="inlineStr">
        <is>
          <t>Tăng, giảm chi phí trả trước</t>
        </is>
      </c>
      <c r="H281" t="n">
        <v>572</v>
      </c>
    </row>
    <row r="282">
      <c r="A282" s="368" t="n">
        <v>280</v>
      </c>
      <c r="B282" t="inlineStr">
        <is>
          <t>0800819038</t>
        </is>
      </c>
      <c r="C282" t="inlineStr">
        <is>
          <t>AAV-2018</t>
        </is>
      </c>
      <c r="D282" t="inlineStr">
        <is>
          <t>14</t>
        </is>
      </c>
      <c r="E282" t="inlineStr">
        <is>
          <t>LCTTGT</t>
        </is>
      </c>
      <c r="F282" t="inlineStr">
        <is>
          <t>AAV</t>
        </is>
      </c>
      <c r="G282" t="inlineStr">
        <is>
          <t>Tiền lãi vay đã trả</t>
        </is>
      </c>
      <c r="H282" t="n">
        <v>-2641</v>
      </c>
    </row>
    <row r="283">
      <c r="A283" s="368" t="n">
        <v>281</v>
      </c>
      <c r="B283" t="inlineStr">
        <is>
          <t>0800819038</t>
        </is>
      </c>
      <c r="C283" t="inlineStr">
        <is>
          <t>AAV-2018</t>
        </is>
      </c>
      <c r="D283" t="inlineStr">
        <is>
          <t>15</t>
        </is>
      </c>
      <c r="E283" t="inlineStr">
        <is>
          <t>LCTTGT</t>
        </is>
      </c>
      <c r="F283" t="inlineStr">
        <is>
          <t>AAV</t>
        </is>
      </c>
      <c r="G283" t="inlineStr">
        <is>
          <t>Thuế thu nhập doanh nghiệp đã nộp</t>
        </is>
      </c>
      <c r="H283" t="n">
        <v>-8113</v>
      </c>
    </row>
    <row r="284">
      <c r="A284" s="368" t="n">
        <v>282</v>
      </c>
      <c r="B284" t="inlineStr">
        <is>
          <t>0800819038</t>
        </is>
      </c>
      <c r="C284" t="inlineStr">
        <is>
          <t>AAV-2018</t>
        </is>
      </c>
      <c r="D284" t="inlineStr">
        <is>
          <t>20</t>
        </is>
      </c>
      <c r="E284" t="inlineStr">
        <is>
          <t>LCTTGT</t>
        </is>
      </c>
      <c r="F284" t="inlineStr">
        <is>
          <t>AAV</t>
        </is>
      </c>
      <c r="G284" t="inlineStr">
        <is>
          <t>Lưu chuyển tiền thuần từ hoạt động kinh doanh</t>
        </is>
      </c>
      <c r="H284" t="n">
        <v>17300</v>
      </c>
    </row>
    <row r="285">
      <c r="A285" s="368" t="n">
        <v>283</v>
      </c>
      <c r="B285" t="inlineStr">
        <is>
          <t>0800819038</t>
        </is>
      </c>
      <c r="C285" t="inlineStr">
        <is>
          <t>AAV-2018</t>
        </is>
      </c>
      <c r="D285" t="inlineStr">
        <is>
          <t>21</t>
        </is>
      </c>
      <c r="E285" t="inlineStr">
        <is>
          <t>LCTTGT</t>
        </is>
      </c>
      <c r="F285" t="inlineStr">
        <is>
          <t>AAV</t>
        </is>
      </c>
      <c r="G285" t="inlineStr">
        <is>
          <t>1. Tiền chi để mua sắm, xây dựng TSCĐ và các tài sản dài hạn khác</t>
        </is>
      </c>
      <c r="H285" t="n">
        <v>-1225</v>
      </c>
    </row>
    <row r="286">
      <c r="A286" s="368" t="n">
        <v>284</v>
      </c>
      <c r="B286" t="inlineStr">
        <is>
          <t>0800819038</t>
        </is>
      </c>
      <c r="C286" t="inlineStr">
        <is>
          <t>AAV-2018</t>
        </is>
      </c>
      <c r="D286" t="inlineStr">
        <is>
          <t>24</t>
        </is>
      </c>
      <c r="E286" t="inlineStr">
        <is>
          <t>LCTTGT</t>
        </is>
      </c>
      <c r="F286" t="inlineStr">
        <is>
          <t>AAV</t>
        </is>
      </c>
      <c r="G286" t="inlineStr">
        <is>
          <t>4. Tiền thu hồi cho vay, bán lại các công cụ nợ của đơn vị khác</t>
        </is>
      </c>
      <c r="H286" t="n">
        <v>14000</v>
      </c>
    </row>
    <row r="287">
      <c r="A287" s="368" t="n">
        <v>285</v>
      </c>
      <c r="B287" t="inlineStr">
        <is>
          <t>0800819038</t>
        </is>
      </c>
      <c r="C287" t="inlineStr">
        <is>
          <t>AAV-2018</t>
        </is>
      </c>
      <c r="D287" t="inlineStr">
        <is>
          <t>27</t>
        </is>
      </c>
      <c r="E287" t="inlineStr">
        <is>
          <t>LCTTGT</t>
        </is>
      </c>
      <c r="F287" t="inlineStr">
        <is>
          <t>AAV</t>
        </is>
      </c>
      <c r="G287" t="inlineStr">
        <is>
          <t>7. Tiền thu lãi cho vay, cổ tức và lợi nhuận được chia</t>
        </is>
      </c>
      <c r="H287" t="n">
        <v>2707</v>
      </c>
    </row>
    <row r="288">
      <c r="A288" s="368" t="n">
        <v>286</v>
      </c>
      <c r="B288" t="inlineStr">
        <is>
          <t>0800819038</t>
        </is>
      </c>
      <c r="C288" t="inlineStr">
        <is>
          <t>AAV-2018</t>
        </is>
      </c>
      <c r="D288" t="inlineStr">
        <is>
          <t>30</t>
        </is>
      </c>
      <c r="E288" t="inlineStr">
        <is>
          <t>LCTTGT</t>
        </is>
      </c>
      <c r="F288" t="inlineStr">
        <is>
          <t>AAV</t>
        </is>
      </c>
      <c r="G288" t="inlineStr">
        <is>
          <t>Lưu chuyển tiền thuần từ hoạt động đầu tư</t>
        </is>
      </c>
      <c r="H288" t="n">
        <v>15482</v>
      </c>
    </row>
    <row r="289">
      <c r="A289" s="368" t="n">
        <v>287</v>
      </c>
      <c r="B289" t="inlineStr">
        <is>
          <t>0800819038</t>
        </is>
      </c>
      <c r="C289" t="inlineStr">
        <is>
          <t>AAV-2018</t>
        </is>
      </c>
      <c r="D289" t="inlineStr">
        <is>
          <t>31</t>
        </is>
      </c>
      <c r="E289" t="inlineStr">
        <is>
          <t>LCTTGT</t>
        </is>
      </c>
      <c r="F289" t="inlineStr">
        <is>
          <t>AAV</t>
        </is>
      </c>
      <c r="G289" t="inlineStr">
        <is>
          <t>1. Tiền thu từ phát hành cổ phiếu, nhận vốn góp của chủ sở hữu</t>
        </is>
      </c>
      <c r="H289" t="n">
        <v>-43</v>
      </c>
    </row>
    <row r="290">
      <c r="A290" s="368" t="n">
        <v>288</v>
      </c>
      <c r="B290" t="inlineStr">
        <is>
          <t>0800819038</t>
        </is>
      </c>
      <c r="C290" t="inlineStr">
        <is>
          <t>AAV-2018</t>
        </is>
      </c>
      <c r="D290" t="inlineStr">
        <is>
          <t>33</t>
        </is>
      </c>
      <c r="E290" t="inlineStr">
        <is>
          <t>LCTTGT</t>
        </is>
      </c>
      <c r="F290" t="inlineStr">
        <is>
          <t>AAV</t>
        </is>
      </c>
      <c r="G290" t="inlineStr">
        <is>
          <t>3. Tiền thu từ đi vay</t>
        </is>
      </c>
      <c r="H290" t="n">
        <v>95812</v>
      </c>
    </row>
    <row r="291">
      <c r="A291" s="368" t="n">
        <v>289</v>
      </c>
      <c r="B291" t="inlineStr">
        <is>
          <t>0800819038</t>
        </is>
      </c>
      <c r="C291" t="inlineStr">
        <is>
          <t>AAV-2018</t>
        </is>
      </c>
      <c r="D291" t="inlineStr">
        <is>
          <t>34</t>
        </is>
      </c>
      <c r="E291" t="inlineStr">
        <is>
          <t>LCTTGT</t>
        </is>
      </c>
      <c r="F291" t="inlineStr">
        <is>
          <t>AAV</t>
        </is>
      </c>
      <c r="G291" t="inlineStr">
        <is>
          <t>4. Tiền trả nợ gốc vay</t>
        </is>
      </c>
      <c r="H291" t="n">
        <v>-107274</v>
      </c>
    </row>
    <row r="292">
      <c r="A292" s="368" t="n">
        <v>290</v>
      </c>
      <c r="B292" t="inlineStr">
        <is>
          <t>0800819038</t>
        </is>
      </c>
      <c r="C292" t="inlineStr">
        <is>
          <t>AAV-2018</t>
        </is>
      </c>
      <c r="D292" t="inlineStr">
        <is>
          <t>36</t>
        </is>
      </c>
      <c r="E292" t="inlineStr">
        <is>
          <t>LCTTGT</t>
        </is>
      </c>
      <c r="F292" t="inlineStr">
        <is>
          <t>AAV</t>
        </is>
      </c>
      <c r="G292" t="inlineStr">
        <is>
          <t xml:space="preserve">6. Cổ tức, lợi nhuận đã trả cho chủ sở hữu </t>
        </is>
      </c>
      <c r="H292" t="n">
        <v>-3103</v>
      </c>
    </row>
    <row r="293">
      <c r="A293" s="368" t="n">
        <v>291</v>
      </c>
      <c r="B293" t="inlineStr">
        <is>
          <t>0800819038</t>
        </is>
      </c>
      <c r="C293" t="inlineStr">
        <is>
          <t>AAV-2018</t>
        </is>
      </c>
      <c r="D293" t="inlineStr">
        <is>
          <t>40</t>
        </is>
      </c>
      <c r="E293" t="inlineStr">
        <is>
          <t>LCTTGT</t>
        </is>
      </c>
      <c r="F293" t="inlineStr">
        <is>
          <t>AAV</t>
        </is>
      </c>
      <c r="G293" t="inlineStr">
        <is>
          <t>Lưu chuyển tiền thuần từ hoạt động tài chính</t>
        </is>
      </c>
      <c r="H293" t="n">
        <v>-14608</v>
      </c>
    </row>
    <row r="294">
      <c r="A294" s="368" t="n">
        <v>292</v>
      </c>
      <c r="B294" t="inlineStr">
        <is>
          <t>0800819038</t>
        </is>
      </c>
      <c r="C294" t="inlineStr">
        <is>
          <t>AAV-2018</t>
        </is>
      </c>
      <c r="D294" t="inlineStr">
        <is>
          <t>50</t>
        </is>
      </c>
      <c r="E294" t="inlineStr">
        <is>
          <t>LCTTGT</t>
        </is>
      </c>
      <c r="F294" t="inlineStr">
        <is>
          <t>AAV</t>
        </is>
      </c>
      <c r="G294" t="inlineStr">
        <is>
          <t>Lưu chuyển tiền thuần trong kỳ</t>
        </is>
      </c>
      <c r="H294" t="n">
        <v>18174</v>
      </c>
    </row>
    <row r="295">
      <c r="A295" s="368" t="n">
        <v>293</v>
      </c>
      <c r="B295" t="inlineStr">
        <is>
          <t>0800819038</t>
        </is>
      </c>
      <c r="C295" t="inlineStr">
        <is>
          <t>AAV-2018</t>
        </is>
      </c>
      <c r="D295" t="inlineStr">
        <is>
          <t>60</t>
        </is>
      </c>
      <c r="E295" t="inlineStr">
        <is>
          <t>LCTTGT</t>
        </is>
      </c>
      <c r="F295" t="inlineStr">
        <is>
          <t>AAV</t>
        </is>
      </c>
      <c r="G295" t="inlineStr">
        <is>
          <t>Tiền và tương đương tiền đầu kỳ</t>
        </is>
      </c>
      <c r="H295" t="n">
        <v>1496</v>
      </c>
    </row>
    <row r="296">
      <c r="A296" s="368" t="n">
        <v>294</v>
      </c>
      <c r="B296" t="inlineStr">
        <is>
          <t>0800819038</t>
        </is>
      </c>
      <c r="C296" t="inlineStr">
        <is>
          <t>AAV-2018</t>
        </is>
      </c>
      <c r="D296" t="inlineStr">
        <is>
          <t>70</t>
        </is>
      </c>
      <c r="E296" t="inlineStr">
        <is>
          <t>LCTTGT</t>
        </is>
      </c>
      <c r="F296" t="inlineStr">
        <is>
          <t>AAV</t>
        </is>
      </c>
      <c r="G296" t="inlineStr">
        <is>
          <t>Tiền và tương đương tiền cuối kỳ</t>
        </is>
      </c>
      <c r="H296" t="n">
        <v>19670</v>
      </c>
    </row>
    <row r="297">
      <c r="A297" s="368" t="n">
        <v>295</v>
      </c>
      <c r="B297" t="inlineStr">
        <is>
          <t>0800819038</t>
        </is>
      </c>
      <c r="C297" t="inlineStr">
        <is>
          <t>AAV-2019</t>
        </is>
      </c>
      <c r="D297" t="inlineStr">
        <is>
          <t>100</t>
        </is>
      </c>
      <c r="E297" t="inlineStr">
        <is>
          <t>BCDKT</t>
        </is>
      </c>
      <c r="F297" t="inlineStr">
        <is>
          <t>AAV</t>
        </is>
      </c>
      <c r="G297" t="inlineStr">
        <is>
          <t xml:space="preserve">   A. TÀI SẢN NGẮN HẠN</t>
        </is>
      </c>
      <c r="H297" t="n">
        <v>341426</v>
      </c>
    </row>
    <row r="298">
      <c r="A298" s="368" t="n">
        <v>296</v>
      </c>
      <c r="B298" t="inlineStr">
        <is>
          <t>0800819038</t>
        </is>
      </c>
      <c r="C298" t="inlineStr">
        <is>
          <t>AAV-2019</t>
        </is>
      </c>
      <c r="D298" t="inlineStr">
        <is>
          <t>110</t>
        </is>
      </c>
      <c r="E298" t="inlineStr">
        <is>
          <t>BCDKT</t>
        </is>
      </c>
      <c r="F298" t="inlineStr">
        <is>
          <t>AAV</t>
        </is>
      </c>
      <c r="G298" t="inlineStr">
        <is>
          <t xml:space="preserve">    I. Tiền và các khoản tương đương tiền</t>
        </is>
      </c>
      <c r="H298" t="n">
        <v>19757</v>
      </c>
    </row>
    <row r="299">
      <c r="A299" s="368" t="n">
        <v>297</v>
      </c>
      <c r="B299" t="inlineStr">
        <is>
          <t>0800819038</t>
        </is>
      </c>
      <c r="C299" t="inlineStr">
        <is>
          <t>AAV-2019</t>
        </is>
      </c>
      <c r="D299" t="inlineStr">
        <is>
          <t>111</t>
        </is>
      </c>
      <c r="E299" t="inlineStr">
        <is>
          <t>BCDKT</t>
        </is>
      </c>
      <c r="F299" t="inlineStr">
        <is>
          <t>AAV</t>
        </is>
      </c>
      <c r="G299" t="inlineStr">
        <is>
          <t xml:space="preserve">    1. Tiền</t>
        </is>
      </c>
      <c r="H299" t="n">
        <v>19757</v>
      </c>
    </row>
    <row r="300">
      <c r="A300" s="368" t="n">
        <v>298</v>
      </c>
      <c r="B300" t="inlineStr">
        <is>
          <t>0800819038</t>
        </is>
      </c>
      <c r="C300" t="inlineStr">
        <is>
          <t>AAV-2019</t>
        </is>
      </c>
      <c r="D300" t="inlineStr">
        <is>
          <t>130</t>
        </is>
      </c>
      <c r="E300" t="inlineStr">
        <is>
          <t>BCDKT</t>
        </is>
      </c>
      <c r="F300" t="inlineStr">
        <is>
          <t>AAV</t>
        </is>
      </c>
      <c r="G300" t="inlineStr">
        <is>
          <t xml:space="preserve">    III. Các khoản phải thu ngắn hạn</t>
        </is>
      </c>
      <c r="H300" t="n">
        <v>290432</v>
      </c>
    </row>
    <row r="301">
      <c r="A301" s="368" t="n">
        <v>299</v>
      </c>
      <c r="B301" t="inlineStr">
        <is>
          <t>0800819038</t>
        </is>
      </c>
      <c r="C301" t="inlineStr">
        <is>
          <t>AAV-2019</t>
        </is>
      </c>
      <c r="D301" t="inlineStr">
        <is>
          <t>131</t>
        </is>
      </c>
      <c r="E301" t="inlineStr">
        <is>
          <t>BCDKT</t>
        </is>
      </c>
      <c r="F301" t="inlineStr">
        <is>
          <t>AAV</t>
        </is>
      </c>
      <c r="G301" t="inlineStr">
        <is>
          <t xml:space="preserve">    1. Phải thu ngắn hạn của khách hàng</t>
        </is>
      </c>
      <c r="H301" t="n">
        <v>74456</v>
      </c>
    </row>
    <row r="302">
      <c r="A302" s="368" t="n">
        <v>300</v>
      </c>
      <c r="B302" t="inlineStr">
        <is>
          <t>0800819038</t>
        </is>
      </c>
      <c r="C302" t="inlineStr">
        <is>
          <t>AAV-2019</t>
        </is>
      </c>
      <c r="D302" t="inlineStr">
        <is>
          <t>132</t>
        </is>
      </c>
      <c r="E302" t="inlineStr">
        <is>
          <t>BCDKT</t>
        </is>
      </c>
      <c r="F302" t="inlineStr">
        <is>
          <t>AAV</t>
        </is>
      </c>
      <c r="G302" t="inlineStr">
        <is>
          <t xml:space="preserve">    2. Trả trước cho người bán ngắn hạn</t>
        </is>
      </c>
      <c r="H302" t="n">
        <v>154736</v>
      </c>
    </row>
    <row r="303">
      <c r="A303" s="368" t="n">
        <v>301</v>
      </c>
      <c r="B303" t="inlineStr">
        <is>
          <t>0800819038</t>
        </is>
      </c>
      <c r="C303" t="inlineStr">
        <is>
          <t>AAV-2019</t>
        </is>
      </c>
      <c r="D303" t="inlineStr">
        <is>
          <t>135</t>
        </is>
      </c>
      <c r="E303" t="inlineStr">
        <is>
          <t>BCDKT</t>
        </is>
      </c>
      <c r="F303" t="inlineStr">
        <is>
          <t>AAV</t>
        </is>
      </c>
      <c r="G303" t="inlineStr">
        <is>
          <t xml:space="preserve">    5. Phải thu về cho vay ngắn hạn</t>
        </is>
      </c>
      <c r="H303" t="n">
        <v>21300</v>
      </c>
    </row>
    <row r="304">
      <c r="A304" s="368" t="n">
        <v>302</v>
      </c>
      <c r="B304" t="inlineStr">
        <is>
          <t>0800819038</t>
        </is>
      </c>
      <c r="C304" t="inlineStr">
        <is>
          <t>AAV-2019</t>
        </is>
      </c>
      <c r="D304" t="inlineStr">
        <is>
          <t>136</t>
        </is>
      </c>
      <c r="E304" t="inlineStr">
        <is>
          <t>BCDKT</t>
        </is>
      </c>
      <c r="F304" t="inlineStr">
        <is>
          <t>AAV</t>
        </is>
      </c>
      <c r="G304" t="inlineStr">
        <is>
          <t xml:space="preserve">    6. Phải thu ngắn hạn khác</t>
        </is>
      </c>
      <c r="H304" t="n">
        <v>42667</v>
      </c>
    </row>
    <row r="305">
      <c r="A305" s="368" t="n">
        <v>303</v>
      </c>
      <c r="B305" t="inlineStr">
        <is>
          <t>0800819038</t>
        </is>
      </c>
      <c r="C305" t="inlineStr">
        <is>
          <t>AAV-2019</t>
        </is>
      </c>
      <c r="D305" t="inlineStr">
        <is>
          <t>137</t>
        </is>
      </c>
      <c r="E305" t="inlineStr">
        <is>
          <t>BCDKT</t>
        </is>
      </c>
      <c r="F305" t="inlineStr">
        <is>
          <t>AAV</t>
        </is>
      </c>
      <c r="G305" t="inlineStr">
        <is>
          <t xml:space="preserve">    7. Dự phòng phải thu ngắn hạn khó đòi (*)</t>
        </is>
      </c>
      <c r="H305" t="n">
        <v>-2727</v>
      </c>
    </row>
    <row r="306">
      <c r="A306" s="368" t="n">
        <v>304</v>
      </c>
      <c r="B306" t="inlineStr">
        <is>
          <t>0800819038</t>
        </is>
      </c>
      <c r="C306" t="inlineStr">
        <is>
          <t>AAV-2019</t>
        </is>
      </c>
      <c r="D306" t="inlineStr">
        <is>
          <t>140</t>
        </is>
      </c>
      <c r="E306" t="inlineStr">
        <is>
          <t>BCDKT</t>
        </is>
      </c>
      <c r="F306" t="inlineStr">
        <is>
          <t>AAV</t>
        </is>
      </c>
      <c r="G306" t="inlineStr">
        <is>
          <t xml:space="preserve">    IV. Hàng tồn kho</t>
        </is>
      </c>
      <c r="H306" t="n">
        <v>24245</v>
      </c>
    </row>
    <row r="307">
      <c r="A307" s="368" t="n">
        <v>305</v>
      </c>
      <c r="B307" t="inlineStr">
        <is>
          <t>0800819038</t>
        </is>
      </c>
      <c r="C307" t="inlineStr">
        <is>
          <t>AAV-2019</t>
        </is>
      </c>
      <c r="D307" t="inlineStr">
        <is>
          <t>141</t>
        </is>
      </c>
      <c r="E307" t="inlineStr">
        <is>
          <t>BCDKT</t>
        </is>
      </c>
      <c r="F307" t="inlineStr">
        <is>
          <t>AAV</t>
        </is>
      </c>
      <c r="G307" t="inlineStr">
        <is>
          <t xml:space="preserve">    1. Hàng tồn kho</t>
        </is>
      </c>
      <c r="H307" t="n">
        <v>26482</v>
      </c>
    </row>
    <row r="308">
      <c r="A308" s="368" t="n">
        <v>306</v>
      </c>
      <c r="B308" t="inlineStr">
        <is>
          <t>0800819038</t>
        </is>
      </c>
      <c r="C308" t="inlineStr">
        <is>
          <t>AAV-2019</t>
        </is>
      </c>
      <c r="D308" t="inlineStr">
        <is>
          <t>149</t>
        </is>
      </c>
      <c r="E308" t="inlineStr">
        <is>
          <t>BCDKT</t>
        </is>
      </c>
      <c r="F308" t="inlineStr">
        <is>
          <t>AAV</t>
        </is>
      </c>
      <c r="G308" t="inlineStr">
        <is>
          <t xml:space="preserve">    2. Dự phòng giảm giá hàng tồn kho (*)</t>
        </is>
      </c>
      <c r="H308" t="n">
        <v>-2237</v>
      </c>
    </row>
    <row r="309">
      <c r="A309" s="368" t="n">
        <v>307</v>
      </c>
      <c r="B309" t="inlineStr">
        <is>
          <t>0800819038</t>
        </is>
      </c>
      <c r="C309" t="inlineStr">
        <is>
          <t>AAV-2019</t>
        </is>
      </c>
      <c r="D309" t="inlineStr">
        <is>
          <t>150</t>
        </is>
      </c>
      <c r="E309" t="inlineStr">
        <is>
          <t>BCDKT</t>
        </is>
      </c>
      <c r="F309" t="inlineStr">
        <is>
          <t>AAV</t>
        </is>
      </c>
      <c r="G309" t="inlineStr">
        <is>
          <t xml:space="preserve">    V. Tài sản ngắn hạn khác</t>
        </is>
      </c>
      <c r="H309" t="n">
        <v>6992</v>
      </c>
    </row>
    <row r="310">
      <c r="A310" s="368" t="n">
        <v>308</v>
      </c>
      <c r="B310" t="inlineStr">
        <is>
          <t>0800819038</t>
        </is>
      </c>
      <c r="C310" t="inlineStr">
        <is>
          <t>AAV-2019</t>
        </is>
      </c>
      <c r="D310" t="inlineStr">
        <is>
          <t>152</t>
        </is>
      </c>
      <c r="E310" t="inlineStr">
        <is>
          <t>BCDKT</t>
        </is>
      </c>
      <c r="F310" t="inlineStr">
        <is>
          <t>AAV</t>
        </is>
      </c>
      <c r="G310" t="inlineStr">
        <is>
          <t xml:space="preserve">    2. Thuế GTGT được khấu trừ</t>
        </is>
      </c>
      <c r="H310" t="n">
        <v>6992</v>
      </c>
    </row>
    <row r="311">
      <c r="A311" s="368" t="n">
        <v>309</v>
      </c>
      <c r="B311" t="inlineStr">
        <is>
          <t>0800819038</t>
        </is>
      </c>
      <c r="C311" t="inlineStr">
        <is>
          <t>AAV-2019</t>
        </is>
      </c>
      <c r="D311" t="inlineStr">
        <is>
          <t>200</t>
        </is>
      </c>
      <c r="E311" t="inlineStr">
        <is>
          <t>BCDKT</t>
        </is>
      </c>
      <c r="F311" t="inlineStr">
        <is>
          <t>AAV</t>
        </is>
      </c>
      <c r="G311" t="inlineStr">
        <is>
          <t xml:space="preserve">   B. TÀI SẢN DÀI HẠN</t>
        </is>
      </c>
      <c r="H311" t="n">
        <v>247309</v>
      </c>
    </row>
    <row r="312">
      <c r="A312" s="368" t="n">
        <v>310</v>
      </c>
      <c r="B312" t="inlineStr">
        <is>
          <t>0800819038</t>
        </is>
      </c>
      <c r="C312" t="inlineStr">
        <is>
          <t>AAV-2019</t>
        </is>
      </c>
      <c r="D312" t="inlineStr">
        <is>
          <t>210</t>
        </is>
      </c>
      <c r="E312" t="inlineStr">
        <is>
          <t>BCDKT</t>
        </is>
      </c>
      <c r="F312" t="inlineStr">
        <is>
          <t>AAV</t>
        </is>
      </c>
      <c r="G312" t="inlineStr">
        <is>
          <t xml:space="preserve">    I. Các khoản phải thu dài hạn</t>
        </is>
      </c>
      <c r="H312" t="n">
        <v>31625</v>
      </c>
    </row>
    <row r="313">
      <c r="A313" s="368" t="n">
        <v>311</v>
      </c>
      <c r="B313" t="inlineStr">
        <is>
          <t>0800819038</t>
        </is>
      </c>
      <c r="C313" t="inlineStr">
        <is>
          <t>AAV-2019</t>
        </is>
      </c>
      <c r="D313" t="inlineStr">
        <is>
          <t>215</t>
        </is>
      </c>
      <c r="E313" t="inlineStr">
        <is>
          <t>BCDKT</t>
        </is>
      </c>
      <c r="F313" t="inlineStr">
        <is>
          <t>AAV</t>
        </is>
      </c>
      <c r="G313" t="inlineStr">
        <is>
          <t xml:space="preserve">    5. Phải thu về cho vay dài hạn</t>
        </is>
      </c>
      <c r="H313" t="n">
        <v>5000</v>
      </c>
    </row>
    <row r="314">
      <c r="A314" s="368" t="n">
        <v>312</v>
      </c>
      <c r="B314" t="inlineStr">
        <is>
          <t>0800819038</t>
        </is>
      </c>
      <c r="C314" t="inlineStr">
        <is>
          <t>AAV-2019</t>
        </is>
      </c>
      <c r="D314" t="inlineStr">
        <is>
          <t>216</t>
        </is>
      </c>
      <c r="E314" t="inlineStr">
        <is>
          <t>BCDKT</t>
        </is>
      </c>
      <c r="F314" t="inlineStr">
        <is>
          <t>AAV</t>
        </is>
      </c>
      <c r="G314" t="inlineStr">
        <is>
          <t xml:space="preserve">    6. Phải thu dài hạn khác</t>
        </is>
      </c>
      <c r="H314" t="n">
        <v>26625</v>
      </c>
    </row>
    <row r="315">
      <c r="A315" s="368" t="n">
        <v>313</v>
      </c>
      <c r="B315" t="inlineStr">
        <is>
          <t>0800819038</t>
        </is>
      </c>
      <c r="C315" t="inlineStr">
        <is>
          <t>AAV-2019</t>
        </is>
      </c>
      <c r="D315" t="inlineStr">
        <is>
          <t>220</t>
        </is>
      </c>
      <c r="E315" t="inlineStr">
        <is>
          <t>BCDKT</t>
        </is>
      </c>
      <c r="F315" t="inlineStr">
        <is>
          <t>AAV</t>
        </is>
      </c>
      <c r="G315" t="inlineStr">
        <is>
          <t xml:space="preserve">    II. Tài sản cố định</t>
        </is>
      </c>
      <c r="H315" t="n">
        <v>40632</v>
      </c>
    </row>
    <row r="316">
      <c r="A316" s="368" t="n">
        <v>314</v>
      </c>
      <c r="B316" t="inlineStr">
        <is>
          <t>0800819038</t>
        </is>
      </c>
      <c r="C316" t="inlineStr">
        <is>
          <t>AAV-2019</t>
        </is>
      </c>
      <c r="D316" t="inlineStr">
        <is>
          <t>221</t>
        </is>
      </c>
      <c r="E316" t="inlineStr">
        <is>
          <t>BCDKT</t>
        </is>
      </c>
      <c r="F316" t="inlineStr">
        <is>
          <t>AAV</t>
        </is>
      </c>
      <c r="G316" t="inlineStr">
        <is>
          <t xml:space="preserve">     1. Tài sản cố định hữu hình</t>
        </is>
      </c>
      <c r="H316" t="n">
        <v>40555</v>
      </c>
    </row>
    <row r="317">
      <c r="A317" s="368" t="n">
        <v>315</v>
      </c>
      <c r="B317" t="inlineStr">
        <is>
          <t>0800819038</t>
        </is>
      </c>
      <c r="C317" t="inlineStr">
        <is>
          <t>AAV-2019</t>
        </is>
      </c>
      <c r="D317" t="inlineStr">
        <is>
          <t>222</t>
        </is>
      </c>
      <c r="E317" t="inlineStr">
        <is>
          <t>BCDKT</t>
        </is>
      </c>
      <c r="F317" t="inlineStr">
        <is>
          <t>AAV</t>
        </is>
      </c>
      <c r="G317" t="inlineStr">
        <is>
          <t xml:space="preserve">           - Nguyên giá</t>
        </is>
      </c>
      <c r="H317" t="n">
        <v>55155</v>
      </c>
    </row>
    <row r="318">
      <c r="A318" s="368" t="n">
        <v>316</v>
      </c>
      <c r="B318" t="inlineStr">
        <is>
          <t>0800819038</t>
        </is>
      </c>
      <c r="C318" t="inlineStr">
        <is>
          <t>AAV-2019</t>
        </is>
      </c>
      <c r="D318" t="inlineStr">
        <is>
          <t>223</t>
        </is>
      </c>
      <c r="E318" t="inlineStr">
        <is>
          <t>BCDKT</t>
        </is>
      </c>
      <c r="F318" t="inlineStr">
        <is>
          <t>AAV</t>
        </is>
      </c>
      <c r="G318" t="inlineStr">
        <is>
          <t xml:space="preserve">           - Giá trị hao mòn lũy kế (*)</t>
        </is>
      </c>
      <c r="H318" t="n">
        <v>-14599</v>
      </c>
    </row>
    <row r="319">
      <c r="A319" s="368" t="n">
        <v>317</v>
      </c>
      <c r="B319" t="inlineStr">
        <is>
          <t>0800819038</t>
        </is>
      </c>
      <c r="C319" t="inlineStr">
        <is>
          <t>AAV-2019</t>
        </is>
      </c>
      <c r="D319" t="inlineStr">
        <is>
          <t>227</t>
        </is>
      </c>
      <c r="E319" t="inlineStr">
        <is>
          <t>BCDKT</t>
        </is>
      </c>
      <c r="F319" t="inlineStr">
        <is>
          <t>AAV</t>
        </is>
      </c>
      <c r="G319" t="inlineStr">
        <is>
          <t xml:space="preserve">     3. Tài sản cố định vô hình</t>
        </is>
      </c>
      <c r="H319" t="n">
        <v>77</v>
      </c>
    </row>
    <row r="320">
      <c r="A320" s="368" t="n">
        <v>318</v>
      </c>
      <c r="B320" t="inlineStr">
        <is>
          <t>0800819038</t>
        </is>
      </c>
      <c r="C320" t="inlineStr">
        <is>
          <t>AAV-2019</t>
        </is>
      </c>
      <c r="D320" t="inlineStr">
        <is>
          <t>222</t>
        </is>
      </c>
      <c r="E320" t="inlineStr">
        <is>
          <t>BCDKT</t>
        </is>
      </c>
      <c r="F320" t="inlineStr">
        <is>
          <t>AAV</t>
        </is>
      </c>
      <c r="G320" t="inlineStr">
        <is>
          <t xml:space="preserve">           - Nguyên giá</t>
        </is>
      </c>
      <c r="H320" t="n">
        <v>87</v>
      </c>
    </row>
    <row r="321">
      <c r="A321" s="368" t="n">
        <v>319</v>
      </c>
      <c r="B321" t="inlineStr">
        <is>
          <t>0800819038</t>
        </is>
      </c>
      <c r="C321" t="inlineStr">
        <is>
          <t>AAV-2019</t>
        </is>
      </c>
      <c r="D321" t="inlineStr">
        <is>
          <t>223</t>
        </is>
      </c>
      <c r="E321" t="inlineStr">
        <is>
          <t>BCDKT</t>
        </is>
      </c>
      <c r="F321" t="inlineStr">
        <is>
          <t>AAV</t>
        </is>
      </c>
      <c r="G321" t="inlineStr">
        <is>
          <t xml:space="preserve">           - Giá trị hao mòn lũy kế (*)</t>
        </is>
      </c>
      <c r="H321" t="n">
        <v>-10</v>
      </c>
    </row>
    <row r="322">
      <c r="A322" s="368" t="n">
        <v>320</v>
      </c>
      <c r="B322" t="inlineStr">
        <is>
          <t>0800819038</t>
        </is>
      </c>
      <c r="C322" t="inlineStr">
        <is>
          <t>AAV-2019</t>
        </is>
      </c>
      <c r="D322" t="inlineStr">
        <is>
          <t>230</t>
        </is>
      </c>
      <c r="E322" t="inlineStr">
        <is>
          <t>BCDKT</t>
        </is>
      </c>
      <c r="F322" t="inlineStr">
        <is>
          <t>AAV</t>
        </is>
      </c>
      <c r="G322" t="inlineStr">
        <is>
          <t xml:space="preserve">    III. Bất động sản đầu tư</t>
        </is>
      </c>
      <c r="H322" t="n">
        <v>5227</v>
      </c>
    </row>
    <row r="323">
      <c r="A323" s="368" t="n">
        <v>321</v>
      </c>
      <c r="B323" t="inlineStr">
        <is>
          <t>0800819038</t>
        </is>
      </c>
      <c r="C323" t="inlineStr">
        <is>
          <t>AAV-2019</t>
        </is>
      </c>
      <c r="D323" t="inlineStr">
        <is>
          <t>231</t>
        </is>
      </c>
      <c r="E323" t="inlineStr">
        <is>
          <t>BCDKT</t>
        </is>
      </c>
      <c r="F323" t="inlineStr">
        <is>
          <t>AAV</t>
        </is>
      </c>
      <c r="G323" t="inlineStr">
        <is>
          <t xml:space="preserve">          - Nguyên giá</t>
        </is>
      </c>
      <c r="H323" t="n">
        <v>6605</v>
      </c>
    </row>
    <row r="324">
      <c r="A324" s="368" t="n">
        <v>322</v>
      </c>
      <c r="B324" t="inlineStr">
        <is>
          <t>0800819038</t>
        </is>
      </c>
      <c r="C324" t="inlineStr">
        <is>
          <t>AAV-2019</t>
        </is>
      </c>
      <c r="D324" t="inlineStr">
        <is>
          <t>232</t>
        </is>
      </c>
      <c r="E324" t="inlineStr">
        <is>
          <t>BCDKT</t>
        </is>
      </c>
      <c r="F324" t="inlineStr">
        <is>
          <t>AAV</t>
        </is>
      </c>
      <c r="G324" t="inlineStr">
        <is>
          <t xml:space="preserve">          - Giá trị hao mòn lũy kế (*)</t>
        </is>
      </c>
      <c r="H324" t="n">
        <v>-1379</v>
      </c>
    </row>
    <row r="325">
      <c r="A325" s="368" t="n">
        <v>323</v>
      </c>
      <c r="B325" t="inlineStr">
        <is>
          <t>0800819038</t>
        </is>
      </c>
      <c r="C325" t="inlineStr">
        <is>
          <t>AAV-2019</t>
        </is>
      </c>
      <c r="D325" t="inlineStr">
        <is>
          <t>240</t>
        </is>
      </c>
      <c r="E325" t="inlineStr">
        <is>
          <t>BCDKT</t>
        </is>
      </c>
      <c r="F325" t="inlineStr">
        <is>
          <t>AAV</t>
        </is>
      </c>
      <c r="G325" t="inlineStr">
        <is>
          <t xml:space="preserve">    IV. Tài sản dở dang dài hạn</t>
        </is>
      </c>
      <c r="H325" t="n">
        <v>132134</v>
      </c>
    </row>
    <row r="326">
      <c r="A326" s="368" t="n">
        <v>324</v>
      </c>
      <c r="B326" t="inlineStr">
        <is>
          <t>0800819038</t>
        </is>
      </c>
      <c r="C326" t="inlineStr">
        <is>
          <t>AAV-2019</t>
        </is>
      </c>
      <c r="D326" t="inlineStr">
        <is>
          <t>241</t>
        </is>
      </c>
      <c r="E326" t="inlineStr">
        <is>
          <t>BCDKT</t>
        </is>
      </c>
      <c r="F326" t="inlineStr">
        <is>
          <t>AAV</t>
        </is>
      </c>
      <c r="G326" t="inlineStr">
        <is>
          <t xml:space="preserve">    1. Chi phí sản xuất, kinh doanh dở dang dài hạn</t>
        </is>
      </c>
      <c r="H326" t="n">
        <v>132119</v>
      </c>
    </row>
    <row r="327">
      <c r="A327" s="368" t="n">
        <v>325</v>
      </c>
      <c r="B327" t="inlineStr">
        <is>
          <t>0800819038</t>
        </is>
      </c>
      <c r="C327" t="inlineStr">
        <is>
          <t>AAV-2019</t>
        </is>
      </c>
      <c r="D327" t="inlineStr">
        <is>
          <t>242</t>
        </is>
      </c>
      <c r="E327" t="inlineStr">
        <is>
          <t>BCDKT</t>
        </is>
      </c>
      <c r="F327" t="inlineStr">
        <is>
          <t>AAV</t>
        </is>
      </c>
      <c r="G327" t="inlineStr">
        <is>
          <t xml:space="preserve">    2. Chi phí xây dựng cơ bản dở dang</t>
        </is>
      </c>
      <c r="H327" t="n">
        <v>15</v>
      </c>
    </row>
    <row r="328">
      <c r="A328" s="368" t="n">
        <v>326</v>
      </c>
      <c r="B328" t="inlineStr">
        <is>
          <t>0800819038</t>
        </is>
      </c>
      <c r="C328" t="inlineStr">
        <is>
          <t>AAV-2019</t>
        </is>
      </c>
      <c r="D328" t="inlineStr">
        <is>
          <t>250</t>
        </is>
      </c>
      <c r="E328" t="inlineStr">
        <is>
          <t>BCDKT</t>
        </is>
      </c>
      <c r="F328" t="inlineStr">
        <is>
          <t>AAV</t>
        </is>
      </c>
      <c r="G328" t="inlineStr">
        <is>
          <t xml:space="preserve">    V. Đầu tư tài chính dài hạn</t>
        </is>
      </c>
      <c r="H328" t="n">
        <v>165380</v>
      </c>
    </row>
    <row r="329">
      <c r="A329" s="368" t="n">
        <v>327</v>
      </c>
      <c r="B329" t="inlineStr">
        <is>
          <t>0800819038</t>
        </is>
      </c>
      <c r="C329" t="inlineStr">
        <is>
          <t>AAV-2019</t>
        </is>
      </c>
      <c r="D329" t="inlineStr">
        <is>
          <t>251</t>
        </is>
      </c>
      <c r="E329" t="inlineStr">
        <is>
          <t>BCDKT</t>
        </is>
      </c>
      <c r="F329" t="inlineStr">
        <is>
          <t>AAV</t>
        </is>
      </c>
      <c r="G329" t="inlineStr">
        <is>
          <t xml:space="preserve">    1. Đầu tư vào công ty con</t>
        </is>
      </c>
      <c r="H329" t="n">
        <v>165380</v>
      </c>
    </row>
    <row r="330">
      <c r="A330" s="368" t="n">
        <v>328</v>
      </c>
      <c r="B330" t="inlineStr">
        <is>
          <t>0800819038</t>
        </is>
      </c>
      <c r="C330" t="inlineStr">
        <is>
          <t>AAV-2019</t>
        </is>
      </c>
      <c r="D330" t="inlineStr">
        <is>
          <t>260</t>
        </is>
      </c>
      <c r="E330" t="inlineStr">
        <is>
          <t>BCDKT</t>
        </is>
      </c>
      <c r="F330" t="inlineStr">
        <is>
          <t>AAV</t>
        </is>
      </c>
      <c r="G330" t="inlineStr">
        <is>
          <t xml:space="preserve">    VI. Tài sản dài hạn khác</t>
        </is>
      </c>
      <c r="H330" t="n">
        <v>807</v>
      </c>
    </row>
    <row r="331">
      <c r="A331" s="368" t="n">
        <v>329</v>
      </c>
      <c r="B331" t="inlineStr">
        <is>
          <t>0800819038</t>
        </is>
      </c>
      <c r="C331" t="inlineStr">
        <is>
          <t>AAV-2019</t>
        </is>
      </c>
      <c r="D331" t="inlineStr">
        <is>
          <t>261</t>
        </is>
      </c>
      <c r="E331" t="inlineStr">
        <is>
          <t>BCDKT</t>
        </is>
      </c>
      <c r="F331" t="inlineStr">
        <is>
          <t>AAV</t>
        </is>
      </c>
      <c r="G331" t="inlineStr">
        <is>
          <t xml:space="preserve">    1. Chi phí trả trước dài hạn</t>
        </is>
      </c>
      <c r="H331" t="n">
        <v>807</v>
      </c>
    </row>
    <row r="332">
      <c r="A332" s="368" t="n">
        <v>330</v>
      </c>
      <c r="B332" t="inlineStr">
        <is>
          <t>0800819038</t>
        </is>
      </c>
      <c r="C332" t="inlineStr">
        <is>
          <t>AAV-2019</t>
        </is>
      </c>
      <c r="D332" t="inlineStr">
        <is>
          <t>269</t>
        </is>
      </c>
      <c r="E332" t="inlineStr">
        <is>
          <t>BCDKT</t>
        </is>
      </c>
      <c r="F332" t="inlineStr">
        <is>
          <t>AAV</t>
        </is>
      </c>
      <c r="G332" t="inlineStr">
        <is>
          <t xml:space="preserve">   VII. Lợi thế thương mại</t>
        </is>
      </c>
      <c r="H332" t="n">
        <v>36885</v>
      </c>
    </row>
    <row r="333">
      <c r="A333" s="368" t="n">
        <v>331</v>
      </c>
      <c r="B333" t="inlineStr">
        <is>
          <t>0800819038</t>
        </is>
      </c>
      <c r="C333" t="inlineStr">
        <is>
          <t>AAV-2019</t>
        </is>
      </c>
      <c r="D333" t="inlineStr">
        <is>
          <t>270</t>
        </is>
      </c>
      <c r="E333" t="inlineStr">
        <is>
          <t>BCDKT</t>
        </is>
      </c>
      <c r="F333" t="inlineStr">
        <is>
          <t>AAV</t>
        </is>
      </c>
      <c r="G333" t="inlineStr">
        <is>
          <t xml:space="preserve"> TỔNG CỘNG TÀI SẢN</t>
        </is>
      </c>
      <c r="H333" t="n">
        <v>588735</v>
      </c>
    </row>
    <row r="334">
      <c r="A334" s="368" t="n">
        <v>332</v>
      </c>
      <c r="B334" t="inlineStr">
        <is>
          <t>0800819038</t>
        </is>
      </c>
      <c r="C334" t="inlineStr">
        <is>
          <t>AAV-2019</t>
        </is>
      </c>
      <c r="D334" t="inlineStr">
        <is>
          <t>300</t>
        </is>
      </c>
      <c r="E334" t="inlineStr">
        <is>
          <t>BCDKT</t>
        </is>
      </c>
      <c r="F334" t="inlineStr">
        <is>
          <t>AAV</t>
        </is>
      </c>
      <c r="G334" t="inlineStr">
        <is>
          <t xml:space="preserve">   A. NỢ PHẢI TRẢ</t>
        </is>
      </c>
      <c r="H334" t="n">
        <v>215641</v>
      </c>
    </row>
    <row r="335">
      <c r="A335" s="368" t="n">
        <v>333</v>
      </c>
      <c r="B335" t="inlineStr">
        <is>
          <t>0800819038</t>
        </is>
      </c>
      <c r="C335" t="inlineStr">
        <is>
          <t>AAV-2019</t>
        </is>
      </c>
      <c r="D335" t="inlineStr">
        <is>
          <t>310</t>
        </is>
      </c>
      <c r="E335" t="inlineStr">
        <is>
          <t>BCDKT</t>
        </is>
      </c>
      <c r="F335" t="inlineStr">
        <is>
          <t>AAV</t>
        </is>
      </c>
      <c r="G335" t="inlineStr">
        <is>
          <t xml:space="preserve">    I. Nợ ngắn hạn</t>
        </is>
      </c>
      <c r="H335" t="n">
        <v>161287</v>
      </c>
    </row>
    <row r="336">
      <c r="A336" s="368" t="n">
        <v>334</v>
      </c>
      <c r="B336" t="inlineStr">
        <is>
          <t>0800819038</t>
        </is>
      </c>
      <c r="C336" t="inlineStr">
        <is>
          <t>AAV-2019</t>
        </is>
      </c>
      <c r="D336" t="inlineStr">
        <is>
          <t>311</t>
        </is>
      </c>
      <c r="E336" t="inlineStr">
        <is>
          <t>BCDKT</t>
        </is>
      </c>
      <c r="F336" t="inlineStr">
        <is>
          <t>AAV</t>
        </is>
      </c>
      <c r="G336" t="inlineStr">
        <is>
          <t xml:space="preserve">    1. Phải trả người bán ngắn hạn</t>
        </is>
      </c>
      <c r="H336" t="n">
        <v>29185</v>
      </c>
    </row>
    <row r="337">
      <c r="A337" s="368" t="n">
        <v>335</v>
      </c>
      <c r="B337" t="inlineStr">
        <is>
          <t>0800819038</t>
        </is>
      </c>
      <c r="C337" t="inlineStr">
        <is>
          <t>AAV-2019</t>
        </is>
      </c>
      <c r="D337" t="inlineStr">
        <is>
          <t>312</t>
        </is>
      </c>
      <c r="E337" t="inlineStr">
        <is>
          <t>BCDKT</t>
        </is>
      </c>
      <c r="F337" t="inlineStr">
        <is>
          <t>AAV</t>
        </is>
      </c>
      <c r="G337" t="inlineStr">
        <is>
          <t xml:space="preserve">    2. Người mua trả tiền trước ngắn hạn</t>
        </is>
      </c>
      <c r="H337" t="n">
        <v>1721</v>
      </c>
    </row>
    <row r="338">
      <c r="A338" s="368" t="n">
        <v>336</v>
      </c>
      <c r="B338" t="inlineStr">
        <is>
          <t>0800819038</t>
        </is>
      </c>
      <c r="C338" t="inlineStr">
        <is>
          <t>AAV-2019</t>
        </is>
      </c>
      <c r="D338" t="inlineStr">
        <is>
          <t>313</t>
        </is>
      </c>
      <c r="E338" t="inlineStr">
        <is>
          <t>BCDKT</t>
        </is>
      </c>
      <c r="F338" t="inlineStr">
        <is>
          <t>AAV</t>
        </is>
      </c>
      <c r="G338" t="inlineStr">
        <is>
          <t xml:space="preserve">    3. Thuế và các khoản phải nộp Nhà nước</t>
        </is>
      </c>
      <c r="H338" t="n">
        <v>2413</v>
      </c>
    </row>
    <row r="339">
      <c r="A339" s="368" t="n">
        <v>337</v>
      </c>
      <c r="B339" t="inlineStr">
        <is>
          <t>0800819038</t>
        </is>
      </c>
      <c r="C339" t="inlineStr">
        <is>
          <t>AAV-2019</t>
        </is>
      </c>
      <c r="D339" t="inlineStr">
        <is>
          <t>315</t>
        </is>
      </c>
      <c r="E339" t="inlineStr">
        <is>
          <t>BCDKT</t>
        </is>
      </c>
      <c r="F339" t="inlineStr">
        <is>
          <t>AAV</t>
        </is>
      </c>
      <c r="G339" t="inlineStr">
        <is>
          <t xml:space="preserve">    5. Chi phí phải trả ngắn hạn</t>
        </is>
      </c>
      <c r="H339" t="n">
        <v>92</v>
      </c>
    </row>
    <row r="340">
      <c r="A340" s="368" t="n">
        <v>338</v>
      </c>
      <c r="B340" t="inlineStr">
        <is>
          <t>0800819038</t>
        </is>
      </c>
      <c r="C340" t="inlineStr">
        <is>
          <t>AAV-2019</t>
        </is>
      </c>
      <c r="D340" t="inlineStr">
        <is>
          <t>318</t>
        </is>
      </c>
      <c r="E340" t="inlineStr">
        <is>
          <t>BCDKT</t>
        </is>
      </c>
      <c r="F340" t="inlineStr">
        <is>
          <t>AAV</t>
        </is>
      </c>
      <c r="G340" t="inlineStr">
        <is>
          <t xml:space="preserve">    8. Doanh thu chưa thực hiện ngắn hạn</t>
        </is>
      </c>
      <c r="H340" t="n">
        <v>124</v>
      </c>
    </row>
    <row r="341">
      <c r="A341" s="368" t="n">
        <v>339</v>
      </c>
      <c r="B341" t="inlineStr">
        <is>
          <t>0800819038</t>
        </is>
      </c>
      <c r="C341" t="inlineStr">
        <is>
          <t>AAV-2019</t>
        </is>
      </c>
      <c r="D341" t="inlineStr">
        <is>
          <t>320</t>
        </is>
      </c>
      <c r="E341" t="inlineStr">
        <is>
          <t>BCDKT</t>
        </is>
      </c>
      <c r="F341" t="inlineStr">
        <is>
          <t>AAV</t>
        </is>
      </c>
      <c r="G341" t="inlineStr">
        <is>
          <t xml:space="preserve">    10. Vay và nợ thuê tài chính ngắn hạn</t>
        </is>
      </c>
      <c r="H341" t="n">
        <v>127752</v>
      </c>
    </row>
    <row r="342">
      <c r="A342" s="368" t="n">
        <v>340</v>
      </c>
      <c r="B342" t="inlineStr">
        <is>
          <t>0800819038</t>
        </is>
      </c>
      <c r="C342" t="inlineStr">
        <is>
          <t>AAV-2019</t>
        </is>
      </c>
      <c r="D342" t="inlineStr">
        <is>
          <t>330</t>
        </is>
      </c>
      <c r="E342" t="inlineStr">
        <is>
          <t>BCDKT</t>
        </is>
      </c>
      <c r="F342" t="inlineStr">
        <is>
          <t>AAV</t>
        </is>
      </c>
      <c r="G342" t="inlineStr">
        <is>
          <t xml:space="preserve">    II. Nợ dài hạn </t>
        </is>
      </c>
      <c r="H342" t="n">
        <v>54354</v>
      </c>
    </row>
    <row r="343">
      <c r="A343" s="368" t="n">
        <v>341</v>
      </c>
      <c r="B343" t="inlineStr">
        <is>
          <t>0800819038</t>
        </is>
      </c>
      <c r="C343" t="inlineStr">
        <is>
          <t>AAV-2019</t>
        </is>
      </c>
      <c r="D343" t="inlineStr">
        <is>
          <t>332</t>
        </is>
      </c>
      <c r="E343" t="inlineStr">
        <is>
          <t>BCDKT</t>
        </is>
      </c>
      <c r="F343" t="inlineStr">
        <is>
          <t>AAV</t>
        </is>
      </c>
      <c r="G343" t="inlineStr">
        <is>
          <t xml:space="preserve">    2. Người mua trả tiền trước dài hạn</t>
        </is>
      </c>
      <c r="H343" t="n">
        <v>37572</v>
      </c>
    </row>
    <row r="344">
      <c r="A344" s="368" t="n">
        <v>342</v>
      </c>
      <c r="B344" t="inlineStr">
        <is>
          <t>0800819038</t>
        </is>
      </c>
      <c r="C344" t="inlineStr">
        <is>
          <t>AAV-2019</t>
        </is>
      </c>
      <c r="D344" t="inlineStr">
        <is>
          <t>333</t>
        </is>
      </c>
      <c r="E344" t="inlineStr">
        <is>
          <t>BCDKT</t>
        </is>
      </c>
      <c r="F344" t="inlineStr">
        <is>
          <t>AAV</t>
        </is>
      </c>
      <c r="G344" t="inlineStr">
        <is>
          <t xml:space="preserve">    3. Chi phí phải trả dài hạn</t>
        </is>
      </c>
      <c r="H344" t="n">
        <v>12391</v>
      </c>
    </row>
    <row r="345">
      <c r="A345" s="368" t="n">
        <v>343</v>
      </c>
      <c r="B345" t="inlineStr">
        <is>
          <t>0800819038</t>
        </is>
      </c>
      <c r="C345" t="inlineStr">
        <is>
          <t>AAV-2019</t>
        </is>
      </c>
      <c r="D345" t="inlineStr">
        <is>
          <t>336</t>
        </is>
      </c>
      <c r="E345" t="inlineStr">
        <is>
          <t>BCDKT</t>
        </is>
      </c>
      <c r="F345" t="inlineStr">
        <is>
          <t>AAV</t>
        </is>
      </c>
      <c r="G345" t="inlineStr">
        <is>
          <t xml:space="preserve">    6. Doanh thu chưa thực hiện dài hạn</t>
        </is>
      </c>
      <c r="H345" t="n">
        <v>4391</v>
      </c>
    </row>
    <row r="346">
      <c r="A346" s="368" t="n">
        <v>344</v>
      </c>
      <c r="B346" t="inlineStr">
        <is>
          <t>0800819038</t>
        </is>
      </c>
      <c r="C346" t="inlineStr">
        <is>
          <t>AAV-2019</t>
        </is>
      </c>
      <c r="D346" t="inlineStr">
        <is>
          <t>400</t>
        </is>
      </c>
      <c r="E346" t="inlineStr">
        <is>
          <t>BCDKT</t>
        </is>
      </c>
      <c r="F346" t="inlineStr">
        <is>
          <t>AAV</t>
        </is>
      </c>
      <c r="G346" t="inlineStr">
        <is>
          <t xml:space="preserve">   B. VỐN CHỦ SỞ HỮU</t>
        </is>
      </c>
      <c r="H346" t="n">
        <v>373094</v>
      </c>
    </row>
    <row r="347">
      <c r="A347" s="368" t="n">
        <v>345</v>
      </c>
      <c r="B347" t="inlineStr">
        <is>
          <t>0800819038</t>
        </is>
      </c>
      <c r="C347" t="inlineStr">
        <is>
          <t>AAV-2019</t>
        </is>
      </c>
      <c r="D347" t="inlineStr">
        <is>
          <t>410</t>
        </is>
      </c>
      <c r="E347" t="inlineStr">
        <is>
          <t>BCDKT</t>
        </is>
      </c>
      <c r="F347" t="inlineStr">
        <is>
          <t>AAV</t>
        </is>
      </c>
      <c r="G347" t="inlineStr">
        <is>
          <t xml:space="preserve">    I. Vốn chủ sở hữu</t>
        </is>
      </c>
      <c r="H347" t="n">
        <v>373094</v>
      </c>
    </row>
    <row r="348">
      <c r="A348" s="368" t="n">
        <v>346</v>
      </c>
      <c r="B348" t="inlineStr">
        <is>
          <t>0800819038</t>
        </is>
      </c>
      <c r="C348" t="inlineStr">
        <is>
          <t>AAV-2019</t>
        </is>
      </c>
      <c r="D348" t="inlineStr">
        <is>
          <t>411</t>
        </is>
      </c>
      <c r="E348" t="inlineStr">
        <is>
          <t>BCDKT</t>
        </is>
      </c>
      <c r="F348" t="inlineStr">
        <is>
          <t>AAV</t>
        </is>
      </c>
      <c r="G348" t="inlineStr">
        <is>
          <t xml:space="preserve">     1. Vốn góp của chủ sở hữu</t>
        </is>
      </c>
      <c r="H348" t="n">
        <v>318750</v>
      </c>
    </row>
    <row r="349">
      <c r="A349" s="368" t="n">
        <v>347</v>
      </c>
      <c r="B349" t="inlineStr">
        <is>
          <t>0800819038</t>
        </is>
      </c>
      <c r="C349" t="inlineStr">
        <is>
          <t>AAV-2019</t>
        </is>
      </c>
      <c r="D349" t="inlineStr">
        <is>
          <t>411a</t>
        </is>
      </c>
      <c r="E349" t="inlineStr">
        <is>
          <t>BCDKT</t>
        </is>
      </c>
      <c r="F349" t="inlineStr">
        <is>
          <t>AAV</t>
        </is>
      </c>
      <c r="G349" t="inlineStr">
        <is>
          <t xml:space="preserve">     - Cổ phiếu phổ thông có quyền biểu quyết</t>
        </is>
      </c>
      <c r="H349" t="n">
        <v>318750</v>
      </c>
    </row>
    <row r="350">
      <c r="A350" s="368" t="n">
        <v>348</v>
      </c>
      <c r="B350" t="inlineStr">
        <is>
          <t>0800819038</t>
        </is>
      </c>
      <c r="C350" t="inlineStr">
        <is>
          <t>AAV-2019</t>
        </is>
      </c>
      <c r="D350" t="inlineStr">
        <is>
          <t>412</t>
        </is>
      </c>
      <c r="E350" t="inlineStr">
        <is>
          <t>BCDKT</t>
        </is>
      </c>
      <c r="F350" t="inlineStr">
        <is>
          <t>AAV</t>
        </is>
      </c>
      <c r="G350" t="inlineStr">
        <is>
          <t xml:space="preserve">    2. Thặng dư vốn cổ phần</t>
        </is>
      </c>
      <c r="H350" t="n">
        <v>-238</v>
      </c>
    </row>
    <row r="351">
      <c r="A351" s="368" t="n">
        <v>349</v>
      </c>
      <c r="B351" t="inlineStr">
        <is>
          <t>0800819038</t>
        </is>
      </c>
      <c r="C351" t="inlineStr">
        <is>
          <t>AAV-2019</t>
        </is>
      </c>
      <c r="D351" t="inlineStr">
        <is>
          <t>421</t>
        </is>
      </c>
      <c r="E351" t="inlineStr">
        <is>
          <t>BCDKT</t>
        </is>
      </c>
      <c r="F351" t="inlineStr">
        <is>
          <t>AAV</t>
        </is>
      </c>
      <c r="G351" t="inlineStr">
        <is>
          <t xml:space="preserve">     11. Lợi nhuận sau thuế chưa phân phối</t>
        </is>
      </c>
      <c r="H351" t="n">
        <v>36273</v>
      </c>
    </row>
    <row r="352">
      <c r="A352" s="368" t="n">
        <v>350</v>
      </c>
      <c r="B352" t="inlineStr">
        <is>
          <t>0800819038</t>
        </is>
      </c>
      <c r="C352" t="inlineStr">
        <is>
          <t>AAV-2019</t>
        </is>
      </c>
      <c r="D352" t="inlineStr">
        <is>
          <t>421a</t>
        </is>
      </c>
      <c r="E352" t="inlineStr">
        <is>
          <t>BCDKT</t>
        </is>
      </c>
      <c r="F352" t="inlineStr">
        <is>
          <t>AAV</t>
        </is>
      </c>
      <c r="G352" t="inlineStr">
        <is>
          <t xml:space="preserve">     - LNST chưa phân phối lũy kế đến cuối kỳ trước</t>
        </is>
      </c>
      <c r="H352" t="n">
        <v>7056</v>
      </c>
    </row>
    <row r="353">
      <c r="A353" s="368" t="n">
        <v>351</v>
      </c>
      <c r="B353" t="inlineStr">
        <is>
          <t>0800819038</t>
        </is>
      </c>
      <c r="C353" t="inlineStr">
        <is>
          <t>AAV-2019</t>
        </is>
      </c>
      <c r="D353" t="inlineStr">
        <is>
          <t>421b</t>
        </is>
      </c>
      <c r="E353" t="inlineStr">
        <is>
          <t>BCDKT</t>
        </is>
      </c>
      <c r="F353" t="inlineStr">
        <is>
          <t>AAV</t>
        </is>
      </c>
      <c r="G353" t="inlineStr">
        <is>
          <t xml:space="preserve">     - LNST chưa phân phối kỳ này</t>
        </is>
      </c>
      <c r="H353" t="n">
        <v>29217</v>
      </c>
    </row>
    <row r="354">
      <c r="A354" s="368" t="n">
        <v>352</v>
      </c>
      <c r="B354" t="inlineStr">
        <is>
          <t>0800819038</t>
        </is>
      </c>
      <c r="C354" t="inlineStr">
        <is>
          <t>AAV-2019</t>
        </is>
      </c>
      <c r="D354" t="inlineStr">
        <is>
          <t>429</t>
        </is>
      </c>
      <c r="E354" t="inlineStr">
        <is>
          <t>BCDKT</t>
        </is>
      </c>
      <c r="F354" t="inlineStr">
        <is>
          <t>AAV</t>
        </is>
      </c>
      <c r="G354" t="inlineStr">
        <is>
          <t xml:space="preserve">    13. Lợi ích cổ đông không kiểm soát</t>
        </is>
      </c>
      <c r="H354" t="n">
        <v>18309</v>
      </c>
    </row>
    <row r="355">
      <c r="A355" s="368" t="n">
        <v>353</v>
      </c>
      <c r="B355" t="inlineStr">
        <is>
          <t>0800819038</t>
        </is>
      </c>
      <c r="C355" t="inlineStr">
        <is>
          <t>AAV-2019</t>
        </is>
      </c>
      <c r="D355" t="inlineStr">
        <is>
          <t>440</t>
        </is>
      </c>
      <c r="E355" t="inlineStr">
        <is>
          <t>BCDKT</t>
        </is>
      </c>
      <c r="F355" t="inlineStr">
        <is>
          <t>AAV</t>
        </is>
      </c>
      <c r="G355" t="inlineStr">
        <is>
          <t xml:space="preserve"> TỔNG CỘNG NGUỒN VỐN</t>
        </is>
      </c>
      <c r="H355" t="n">
        <v>588735</v>
      </c>
    </row>
    <row r="356">
      <c r="A356" s="368" t="n">
        <v>354</v>
      </c>
      <c r="B356" t="inlineStr">
        <is>
          <t>0800819038</t>
        </is>
      </c>
      <c r="C356" t="inlineStr">
        <is>
          <t>AAV-2019</t>
        </is>
      </c>
      <c r="D356" t="inlineStr">
        <is>
          <t>01</t>
        </is>
      </c>
      <c r="E356" t="inlineStr">
        <is>
          <t>KQKD</t>
        </is>
      </c>
      <c r="F356" t="inlineStr">
        <is>
          <t>AAV</t>
        </is>
      </c>
      <c r="G356" t="inlineStr">
        <is>
          <t xml:space="preserve">1. Doanh thu bán hàng và cung cấp dịch vụ </t>
        </is>
      </c>
      <c r="H356" t="n">
        <v>548359</v>
      </c>
    </row>
    <row r="357">
      <c r="A357" s="368" t="n">
        <v>355</v>
      </c>
      <c r="B357" t="inlineStr">
        <is>
          <t>0800819038</t>
        </is>
      </c>
      <c r="C357" t="inlineStr">
        <is>
          <t>AAV-2019</t>
        </is>
      </c>
      <c r="D357" t="inlineStr">
        <is>
          <t>02</t>
        </is>
      </c>
      <c r="E357" t="inlineStr">
        <is>
          <t>KQKD</t>
        </is>
      </c>
      <c r="F357" t="inlineStr">
        <is>
          <t>AAV</t>
        </is>
      </c>
      <c r="G357" t="inlineStr">
        <is>
          <t>2. Các khoản giảm trừ doanh thu</t>
        </is>
      </c>
      <c r="H357" t="n">
        <v>887</v>
      </c>
    </row>
    <row r="358">
      <c r="A358" s="368" t="n">
        <v>356</v>
      </c>
      <c r="B358" t="inlineStr">
        <is>
          <t>0800819038</t>
        </is>
      </c>
      <c r="C358" t="inlineStr">
        <is>
          <t>AAV-2019</t>
        </is>
      </c>
      <c r="D358" t="inlineStr">
        <is>
          <t>10</t>
        </is>
      </c>
      <c r="E358" t="inlineStr">
        <is>
          <t>KQKD</t>
        </is>
      </c>
      <c r="F358" t="inlineStr">
        <is>
          <t>AAV</t>
        </is>
      </c>
      <c r="G358" t="inlineStr">
        <is>
          <t>3. Doanh thu thuần về bán hàng và cung cấp dịch vụ</t>
        </is>
      </c>
      <c r="H358" t="n">
        <v>547472</v>
      </c>
    </row>
    <row r="359">
      <c r="A359" s="368" t="n">
        <v>357</v>
      </c>
      <c r="B359" t="inlineStr">
        <is>
          <t>0800819038</t>
        </is>
      </c>
      <c r="C359" t="inlineStr">
        <is>
          <t>AAV-2019</t>
        </is>
      </c>
      <c r="D359" t="inlineStr">
        <is>
          <t>11</t>
        </is>
      </c>
      <c r="E359" t="inlineStr">
        <is>
          <t>KQKD</t>
        </is>
      </c>
      <c r="F359" t="inlineStr">
        <is>
          <t>AAV</t>
        </is>
      </c>
      <c r="G359" t="inlineStr">
        <is>
          <t xml:space="preserve">4. Giá vốn hàng bán </t>
        </is>
      </c>
      <c r="H359" t="n">
        <v>490133</v>
      </c>
    </row>
    <row r="360">
      <c r="A360" s="368" t="n">
        <v>358</v>
      </c>
      <c r="B360" t="inlineStr">
        <is>
          <t>0800819038</t>
        </is>
      </c>
      <c r="C360" t="inlineStr">
        <is>
          <t>AAV-2019</t>
        </is>
      </c>
      <c r="D360" t="inlineStr">
        <is>
          <t>20</t>
        </is>
      </c>
      <c r="E360" t="inlineStr">
        <is>
          <t>KQKD</t>
        </is>
      </c>
      <c r="F360" t="inlineStr">
        <is>
          <t>AAV</t>
        </is>
      </c>
      <c r="G360" t="inlineStr">
        <is>
          <t>5. Lợi nhuận gộp về bán hàng và cung cấp dịch vụ</t>
        </is>
      </c>
      <c r="H360" t="n">
        <v>57340</v>
      </c>
    </row>
    <row r="361">
      <c r="A361" s="368" t="n">
        <v>359</v>
      </c>
      <c r="B361" t="inlineStr">
        <is>
          <t>0800819038</t>
        </is>
      </c>
      <c r="C361" t="inlineStr">
        <is>
          <t>AAV-2019</t>
        </is>
      </c>
      <c r="D361" t="inlineStr">
        <is>
          <t>21</t>
        </is>
      </c>
      <c r="E361" t="inlineStr">
        <is>
          <t>KQKD</t>
        </is>
      </c>
      <c r="F361" t="inlineStr">
        <is>
          <t>AAV</t>
        </is>
      </c>
      <c r="G361" t="inlineStr">
        <is>
          <t xml:space="preserve">6.Doanh thu hoạt động tài chính </t>
        </is>
      </c>
      <c r="H361" t="n">
        <v>2109</v>
      </c>
    </row>
    <row r="362">
      <c r="A362" s="368" t="n">
        <v>360</v>
      </c>
      <c r="B362" t="inlineStr">
        <is>
          <t>0800819038</t>
        </is>
      </c>
      <c r="C362" t="inlineStr">
        <is>
          <t>AAV-2019</t>
        </is>
      </c>
      <c r="D362" t="inlineStr">
        <is>
          <t>22</t>
        </is>
      </c>
      <c r="E362" t="inlineStr">
        <is>
          <t>KQKD</t>
        </is>
      </c>
      <c r="F362" t="inlineStr">
        <is>
          <t>AAV</t>
        </is>
      </c>
      <c r="G362" t="inlineStr">
        <is>
          <t xml:space="preserve">7. Chi phí tài chính </t>
        </is>
      </c>
      <c r="H362" t="n">
        <v>4233</v>
      </c>
    </row>
    <row r="363">
      <c r="A363" s="368" t="n">
        <v>361</v>
      </c>
      <c r="B363" t="inlineStr">
        <is>
          <t>0800819038</t>
        </is>
      </c>
      <c r="C363" t="inlineStr">
        <is>
          <t>AAV-2019</t>
        </is>
      </c>
      <c r="D363" t="inlineStr">
        <is>
          <t>23</t>
        </is>
      </c>
      <c r="E363" t="inlineStr">
        <is>
          <t>KQKD</t>
        </is>
      </c>
      <c r="F363" t="inlineStr">
        <is>
          <t>AAV</t>
        </is>
      </c>
      <c r="G363" t="inlineStr">
        <is>
          <t xml:space="preserve">   Trong đó :Chi phí lãi vay</t>
        </is>
      </c>
      <c r="H363" t="n">
        <v>4232</v>
      </c>
    </row>
    <row r="364">
      <c r="A364" s="368" t="n">
        <v>362</v>
      </c>
      <c r="B364" t="inlineStr">
        <is>
          <t>0800819038</t>
        </is>
      </c>
      <c r="C364" t="inlineStr">
        <is>
          <t>AAV-2019</t>
        </is>
      </c>
      <c r="D364" t="inlineStr">
        <is>
          <t>24</t>
        </is>
      </c>
      <c r="E364" t="inlineStr">
        <is>
          <t>KQKD</t>
        </is>
      </c>
      <c r="F364" t="inlineStr">
        <is>
          <t>AAV</t>
        </is>
      </c>
      <c r="G364" t="inlineStr">
        <is>
          <t>8. Phần lãi/lỗ trong công ty liên doanh, liên kết</t>
        </is>
      </c>
      <c r="H364" t="n">
        <v>17</v>
      </c>
    </row>
    <row r="365">
      <c r="A365" s="368" t="n">
        <v>363</v>
      </c>
      <c r="B365" t="inlineStr">
        <is>
          <t>0800819038</t>
        </is>
      </c>
      <c r="C365" t="inlineStr">
        <is>
          <t>AAV-2019</t>
        </is>
      </c>
      <c r="D365" t="inlineStr">
        <is>
          <t>25</t>
        </is>
      </c>
      <c r="E365" t="inlineStr">
        <is>
          <t>KQKD</t>
        </is>
      </c>
      <c r="F365" t="inlineStr">
        <is>
          <t>AAV</t>
        </is>
      </c>
      <c r="G365" t="inlineStr">
        <is>
          <t xml:space="preserve">9. Chi phí bán hàng </t>
        </is>
      </c>
      <c r="H365" t="n">
        <v>740</v>
      </c>
    </row>
    <row r="366">
      <c r="A366" s="368" t="n">
        <v>364</v>
      </c>
      <c r="B366" t="inlineStr">
        <is>
          <t>0800819038</t>
        </is>
      </c>
      <c r="C366" t="inlineStr">
        <is>
          <t>AAV-2019</t>
        </is>
      </c>
      <c r="D366" t="inlineStr">
        <is>
          <t>26</t>
        </is>
      </c>
      <c r="E366" t="inlineStr">
        <is>
          <t>KQKD</t>
        </is>
      </c>
      <c r="F366" t="inlineStr">
        <is>
          <t>AAV</t>
        </is>
      </c>
      <c r="G366" t="inlineStr">
        <is>
          <t xml:space="preserve">10. Chi phí quản lý doanh nghiệp </t>
        </is>
      </c>
      <c r="H366" t="n">
        <v>14191</v>
      </c>
    </row>
    <row r="367">
      <c r="A367" s="368" t="n">
        <v>365</v>
      </c>
      <c r="B367" t="inlineStr">
        <is>
          <t>0800819038</t>
        </is>
      </c>
      <c r="C367" t="inlineStr">
        <is>
          <t>AAV-2019</t>
        </is>
      </c>
      <c r="D367" t="inlineStr">
        <is>
          <t>30</t>
        </is>
      </c>
      <c r="E367" t="inlineStr">
        <is>
          <t>KQKD</t>
        </is>
      </c>
      <c r="F367" t="inlineStr">
        <is>
          <t>AAV</t>
        </is>
      </c>
      <c r="G367" t="inlineStr">
        <is>
          <t>11. Lợi nhuận thuần từ hoạt động kinh doanh</t>
        </is>
      </c>
      <c r="H367" t="n">
        <v>40302</v>
      </c>
    </row>
    <row r="368">
      <c r="A368" s="368" t="n">
        <v>366</v>
      </c>
      <c r="B368" t="inlineStr">
        <is>
          <t>0800819038</t>
        </is>
      </c>
      <c r="C368" t="inlineStr">
        <is>
          <t>AAV-2019</t>
        </is>
      </c>
      <c r="D368" t="inlineStr">
        <is>
          <t>31</t>
        </is>
      </c>
      <c r="E368" t="inlineStr">
        <is>
          <t>KQKD</t>
        </is>
      </c>
      <c r="F368" t="inlineStr">
        <is>
          <t>AAV</t>
        </is>
      </c>
      <c r="G368" t="inlineStr">
        <is>
          <t xml:space="preserve">12. Thu nhập khác </t>
        </is>
      </c>
      <c r="H368" t="n">
        <v>3</v>
      </c>
    </row>
    <row r="369">
      <c r="A369" s="368" t="n">
        <v>367</v>
      </c>
      <c r="B369" t="inlineStr">
        <is>
          <t>0800819038</t>
        </is>
      </c>
      <c r="C369" t="inlineStr">
        <is>
          <t>AAV-2019</t>
        </is>
      </c>
      <c r="D369" t="inlineStr">
        <is>
          <t>32</t>
        </is>
      </c>
      <c r="E369" t="inlineStr">
        <is>
          <t>KQKD</t>
        </is>
      </c>
      <c r="F369" t="inlineStr">
        <is>
          <t>AAV</t>
        </is>
      </c>
      <c r="G369" t="inlineStr">
        <is>
          <t xml:space="preserve">13. Chi phí khác </t>
        </is>
      </c>
      <c r="H369" t="n">
        <v>671</v>
      </c>
    </row>
    <row r="370">
      <c r="A370" s="368" t="n">
        <v>368</v>
      </c>
      <c r="B370" t="inlineStr">
        <is>
          <t>0800819038</t>
        </is>
      </c>
      <c r="C370" t="inlineStr">
        <is>
          <t>AAV-2019</t>
        </is>
      </c>
      <c r="D370" t="inlineStr">
        <is>
          <t>40</t>
        </is>
      </c>
      <c r="E370" t="inlineStr">
        <is>
          <t>KQKD</t>
        </is>
      </c>
      <c r="F370" t="inlineStr">
        <is>
          <t>AAV</t>
        </is>
      </c>
      <c r="G370" t="inlineStr">
        <is>
          <t>14. Lợi nhuận khác</t>
        </is>
      </c>
      <c r="H370" t="n">
        <v>-669</v>
      </c>
    </row>
    <row r="371">
      <c r="A371" s="368" t="n">
        <v>369</v>
      </c>
      <c r="B371" t="inlineStr">
        <is>
          <t>0800819038</t>
        </is>
      </c>
      <c r="C371" t="inlineStr">
        <is>
          <t>AAV-2019</t>
        </is>
      </c>
      <c r="D371" t="inlineStr">
        <is>
          <t>50</t>
        </is>
      </c>
      <c r="E371" t="inlineStr">
        <is>
          <t>KQKD</t>
        </is>
      </c>
      <c r="F371" t="inlineStr">
        <is>
          <t>AAV</t>
        </is>
      </c>
      <c r="G371" t="inlineStr">
        <is>
          <t>15. Tổng lợi nhuận kế toán trước thuế</t>
        </is>
      </c>
      <c r="H371" t="n">
        <v>39633</v>
      </c>
    </row>
    <row r="372">
      <c r="A372" s="368" t="n">
        <v>370</v>
      </c>
      <c r="B372" t="inlineStr">
        <is>
          <t>0800819038</t>
        </is>
      </c>
      <c r="C372" t="inlineStr">
        <is>
          <t>AAV-2019</t>
        </is>
      </c>
      <c r="D372" t="inlineStr">
        <is>
          <t>51</t>
        </is>
      </c>
      <c r="E372" t="inlineStr">
        <is>
          <t>KQKD</t>
        </is>
      </c>
      <c r="F372" t="inlineStr">
        <is>
          <t>AAV</t>
        </is>
      </c>
      <c r="G372" t="inlineStr">
        <is>
          <t>16. Chi phí thuế TNDN hiện hành</t>
        </is>
      </c>
      <c r="H372" t="n">
        <v>8829</v>
      </c>
    </row>
    <row r="373">
      <c r="A373" s="368" t="n">
        <v>371</v>
      </c>
      <c r="B373" t="inlineStr">
        <is>
          <t>0800819038</t>
        </is>
      </c>
      <c r="C373" t="inlineStr">
        <is>
          <t>AAV-2019</t>
        </is>
      </c>
      <c r="D373" t="inlineStr">
        <is>
          <t>60</t>
        </is>
      </c>
      <c r="E373" t="inlineStr">
        <is>
          <t>KQKD</t>
        </is>
      </c>
      <c r="F373" t="inlineStr">
        <is>
          <t>AAV</t>
        </is>
      </c>
      <c r="G373" t="inlineStr">
        <is>
          <t>18. Lợi nhuận sau thuế thu nhập doanh nghiệp</t>
        </is>
      </c>
      <c r="H373" t="n">
        <v>30804</v>
      </c>
    </row>
    <row r="374">
      <c r="A374" s="368" t="n">
        <v>372</v>
      </c>
      <c r="B374" t="inlineStr">
        <is>
          <t>0800819038</t>
        </is>
      </c>
      <c r="C374" t="inlineStr">
        <is>
          <t>AAV-2019</t>
        </is>
      </c>
      <c r="D374" t="inlineStr">
        <is>
          <t>62</t>
        </is>
      </c>
      <c r="E374" t="inlineStr">
        <is>
          <t>KQKD</t>
        </is>
      </c>
      <c r="F374" t="inlineStr">
        <is>
          <t>AAV</t>
        </is>
      </c>
      <c r="G374" t="inlineStr">
        <is>
          <t>Lợi ích của cổ đông thiểu số</t>
        </is>
      </c>
      <c r="H374" t="n">
        <v>1587</v>
      </c>
    </row>
    <row r="375">
      <c r="A375" s="368" t="n">
        <v>373</v>
      </c>
      <c r="B375" t="inlineStr">
        <is>
          <t>0800819038</t>
        </is>
      </c>
      <c r="C375" t="inlineStr">
        <is>
          <t>AAV-2019</t>
        </is>
      </c>
      <c r="D375" t="inlineStr">
        <is>
          <t>61</t>
        </is>
      </c>
      <c r="E375" t="inlineStr">
        <is>
          <t>KQKD</t>
        </is>
      </c>
      <c r="F375" t="inlineStr">
        <is>
          <t>AAV</t>
        </is>
      </c>
      <c r="G375" t="inlineStr">
        <is>
          <t>Lợi nhuận sau thuế của cổ đông của Công ty mẹ</t>
        </is>
      </c>
      <c r="H375" t="n">
        <v>29217</v>
      </c>
    </row>
    <row r="376">
      <c r="A376" s="368" t="n">
        <v>374</v>
      </c>
      <c r="B376" t="inlineStr">
        <is>
          <t>0800819038</t>
        </is>
      </c>
      <c r="C376" t="inlineStr">
        <is>
          <t>AAV-2019</t>
        </is>
      </c>
      <c r="D376" t="inlineStr">
        <is>
          <t>70</t>
        </is>
      </c>
      <c r="E376" t="inlineStr">
        <is>
          <t>KQKD</t>
        </is>
      </c>
      <c r="F376" t="inlineStr">
        <is>
          <t>AAV</t>
        </is>
      </c>
      <c r="G376" t="inlineStr">
        <is>
          <t>19. Lãi cơ bản trên cổ phiếu (*)</t>
        </is>
      </c>
      <c r="H376" t="n">
        <v>1066</v>
      </c>
    </row>
    <row r="377">
      <c r="A377" s="368" t="n">
        <v>375</v>
      </c>
      <c r="B377" t="inlineStr">
        <is>
          <t>0800819038</t>
        </is>
      </c>
      <c r="C377" t="inlineStr">
        <is>
          <t>AAV-2019</t>
        </is>
      </c>
      <c r="D377" t="inlineStr">
        <is>
          <t>01</t>
        </is>
      </c>
      <c r="E377" t="inlineStr">
        <is>
          <t>LCTTGT</t>
        </is>
      </c>
      <c r="F377" t="inlineStr">
        <is>
          <t>AAV</t>
        </is>
      </c>
      <c r="G377" t="inlineStr">
        <is>
          <t>1. Lợi nhuận trước thuế</t>
        </is>
      </c>
      <c r="H377" t="n">
        <v>39633</v>
      </c>
    </row>
    <row r="378">
      <c r="A378" s="368" t="n">
        <v>376</v>
      </c>
      <c r="B378" t="inlineStr">
        <is>
          <t>0800819038</t>
        </is>
      </c>
      <c r="C378" t="inlineStr">
        <is>
          <t>AAV-2019</t>
        </is>
      </c>
      <c r="D378" t="inlineStr">
        <is>
          <t>02</t>
        </is>
      </c>
      <c r="E378" t="inlineStr">
        <is>
          <t>LCTTGT</t>
        </is>
      </c>
      <c r="F378" t="inlineStr">
        <is>
          <t>AAV</t>
        </is>
      </c>
      <c r="G378" t="inlineStr">
        <is>
          <t xml:space="preserve"> Khấu hao TSCĐ và BĐSĐT</t>
        </is>
      </c>
      <c r="H378" t="n">
        <v>6569</v>
      </c>
    </row>
    <row r="379">
      <c r="A379" s="368" t="n">
        <v>377</v>
      </c>
      <c r="B379" t="inlineStr">
        <is>
          <t>0800819038</t>
        </is>
      </c>
      <c r="C379" t="inlineStr">
        <is>
          <t>AAV-2019</t>
        </is>
      </c>
      <c r="D379" t="inlineStr">
        <is>
          <t>03</t>
        </is>
      </c>
      <c r="E379" t="inlineStr">
        <is>
          <t>LCTTGT</t>
        </is>
      </c>
      <c r="F379" t="inlineStr">
        <is>
          <t>AAV</t>
        </is>
      </c>
      <c r="G379" t="inlineStr">
        <is>
          <t>Các khoản dự phòng</t>
        </is>
      </c>
      <c r="H379" t="n">
        <v>919</v>
      </c>
    </row>
    <row r="380">
      <c r="A380" s="368" t="n">
        <v>378</v>
      </c>
      <c r="B380" t="inlineStr">
        <is>
          <t>0800819038</t>
        </is>
      </c>
      <c r="C380" t="inlineStr">
        <is>
          <t>AAV-2019</t>
        </is>
      </c>
      <c r="D380" t="inlineStr">
        <is>
          <t>05</t>
        </is>
      </c>
      <c r="E380" t="inlineStr">
        <is>
          <t>LCTTGT</t>
        </is>
      </c>
      <c r="F380" t="inlineStr">
        <is>
          <t>AAV</t>
        </is>
      </c>
      <c r="G380" t="inlineStr">
        <is>
          <t>Lãi, lỗ từ hoạt động đầu tư</t>
        </is>
      </c>
      <c r="H380" t="n">
        <v>-2109</v>
      </c>
    </row>
    <row r="381">
      <c r="A381" s="368" t="n">
        <v>379</v>
      </c>
      <c r="B381" t="inlineStr">
        <is>
          <t>0800819038</t>
        </is>
      </c>
      <c r="C381" t="inlineStr">
        <is>
          <t>AAV-2019</t>
        </is>
      </c>
      <c r="D381" t="inlineStr">
        <is>
          <t>06</t>
        </is>
      </c>
      <c r="E381" t="inlineStr">
        <is>
          <t>LCTTGT</t>
        </is>
      </c>
      <c r="F381" t="inlineStr">
        <is>
          <t>AAV</t>
        </is>
      </c>
      <c r="G381" t="inlineStr">
        <is>
          <t>Chi phí lãi vay</t>
        </is>
      </c>
      <c r="H381" t="n">
        <v>4232</v>
      </c>
    </row>
    <row r="382">
      <c r="A382" s="368" t="n">
        <v>380</v>
      </c>
      <c r="B382" t="inlineStr">
        <is>
          <t>0800819038</t>
        </is>
      </c>
      <c r="C382" t="inlineStr">
        <is>
          <t>AAV-2019</t>
        </is>
      </c>
      <c r="D382" t="inlineStr">
        <is>
          <t>08</t>
        </is>
      </c>
      <c r="E382" t="inlineStr">
        <is>
          <t>LCTTGT</t>
        </is>
      </c>
      <c r="F382" t="inlineStr">
        <is>
          <t>AAV</t>
        </is>
      </c>
      <c r="G382" t="inlineStr">
        <is>
          <t>3. Lợi nhuận từ hoạt động kinh doanh trước thay đổi vốn lưu động</t>
        </is>
      </c>
      <c r="H382" t="n">
        <v>49244</v>
      </c>
    </row>
    <row r="383">
      <c r="A383" s="368" t="n">
        <v>381</v>
      </c>
      <c r="B383" t="inlineStr">
        <is>
          <t>0800819038</t>
        </is>
      </c>
      <c r="C383" t="inlineStr">
        <is>
          <t>AAV-2019</t>
        </is>
      </c>
      <c r="D383" t="inlineStr">
        <is>
          <t>09</t>
        </is>
      </c>
      <c r="E383" t="inlineStr">
        <is>
          <t>LCTTGT</t>
        </is>
      </c>
      <c r="F383" t="inlineStr">
        <is>
          <t>AAV</t>
        </is>
      </c>
      <c r="G383" t="inlineStr">
        <is>
          <t>Tăng, giảm các khoản phải thu</t>
        </is>
      </c>
      <c r="H383" t="n">
        <v>-85100</v>
      </c>
    </row>
    <row r="384">
      <c r="A384" s="368" t="n">
        <v>382</v>
      </c>
      <c r="B384" t="inlineStr">
        <is>
          <t>0800819038</t>
        </is>
      </c>
      <c r="C384" t="inlineStr">
        <is>
          <t>AAV-2019</t>
        </is>
      </c>
      <c r="D384" t="inlineStr">
        <is>
          <t>10</t>
        </is>
      </c>
      <c r="E384" t="inlineStr">
        <is>
          <t>LCTTGT</t>
        </is>
      </c>
      <c r="F384" t="inlineStr">
        <is>
          <t>AAV</t>
        </is>
      </c>
      <c r="G384" t="inlineStr">
        <is>
          <t>Tăng, giảm hàng tồn kho</t>
        </is>
      </c>
      <c r="H384" t="n">
        <v>-4525</v>
      </c>
    </row>
    <row r="385">
      <c r="A385" s="368" t="n">
        <v>383</v>
      </c>
      <c r="B385" t="inlineStr">
        <is>
          <t>0800819038</t>
        </is>
      </c>
      <c r="C385" t="inlineStr">
        <is>
          <t>AAV-2019</t>
        </is>
      </c>
      <c r="D385" t="inlineStr">
        <is>
          <t>11</t>
        </is>
      </c>
      <c r="E385" t="inlineStr">
        <is>
          <t>LCTTGT</t>
        </is>
      </c>
      <c r="F385" t="inlineStr">
        <is>
          <t>AAV</t>
        </is>
      </c>
      <c r="G385" t="inlineStr">
        <is>
          <t>Tăng, giảm các khoản phải trả (không kể lãi vay phải trả, thuế thu nhập phải nộp)</t>
        </is>
      </c>
      <c r="H385" t="n">
        <v>-16370</v>
      </c>
    </row>
    <row r="386">
      <c r="A386" s="368" t="n">
        <v>384</v>
      </c>
      <c r="B386" t="inlineStr">
        <is>
          <t>0800819038</t>
        </is>
      </c>
      <c r="C386" t="inlineStr">
        <is>
          <t>AAV-2019</t>
        </is>
      </c>
      <c r="D386" t="inlineStr">
        <is>
          <t>12</t>
        </is>
      </c>
      <c r="E386" t="inlineStr">
        <is>
          <t>LCTTGT</t>
        </is>
      </c>
      <c r="F386" t="inlineStr">
        <is>
          <t>AAV</t>
        </is>
      </c>
      <c r="G386" t="inlineStr">
        <is>
          <t>Tăng, giảm chi phí trả trước</t>
        </is>
      </c>
      <c r="H386" t="n">
        <v>-518</v>
      </c>
    </row>
    <row r="387">
      <c r="A387" s="368" t="n">
        <v>385</v>
      </c>
      <c r="B387" t="inlineStr">
        <is>
          <t>0800819038</t>
        </is>
      </c>
      <c r="C387" t="inlineStr">
        <is>
          <t>AAV-2019</t>
        </is>
      </c>
      <c r="D387" t="inlineStr">
        <is>
          <t>14</t>
        </is>
      </c>
      <c r="E387" t="inlineStr">
        <is>
          <t>LCTTGT</t>
        </is>
      </c>
      <c r="F387" t="inlineStr">
        <is>
          <t>AAV</t>
        </is>
      </c>
      <c r="G387" t="inlineStr">
        <is>
          <t>Tiền lãi vay đã trả</t>
        </is>
      </c>
      <c r="H387" t="n">
        <v>-4358</v>
      </c>
    </row>
    <row r="388">
      <c r="A388" s="368" t="n">
        <v>386</v>
      </c>
      <c r="B388" t="inlineStr">
        <is>
          <t>0800819038</t>
        </is>
      </c>
      <c r="C388" t="inlineStr">
        <is>
          <t>AAV-2019</t>
        </is>
      </c>
      <c r="D388" t="inlineStr">
        <is>
          <t>15</t>
        </is>
      </c>
      <c r="E388" t="inlineStr">
        <is>
          <t>LCTTGT</t>
        </is>
      </c>
      <c r="F388" t="inlineStr">
        <is>
          <t>AAV</t>
        </is>
      </c>
      <c r="G388" t="inlineStr">
        <is>
          <t>Thuế thu nhập doanh nghiệp đã nộp</t>
        </is>
      </c>
      <c r="H388" t="n">
        <v>-12446</v>
      </c>
    </row>
    <row r="389">
      <c r="A389" s="368" t="n">
        <v>387</v>
      </c>
      <c r="B389" t="inlineStr">
        <is>
          <t>0800819038</t>
        </is>
      </c>
      <c r="C389" t="inlineStr">
        <is>
          <t>AAV-2019</t>
        </is>
      </c>
      <c r="D389" t="inlineStr">
        <is>
          <t>17</t>
        </is>
      </c>
      <c r="E389" t="inlineStr">
        <is>
          <t>LCTTGT</t>
        </is>
      </c>
      <c r="F389" t="inlineStr">
        <is>
          <t>AAV</t>
        </is>
      </c>
      <c r="G389" t="inlineStr">
        <is>
          <t>Tiền chi khác cho hoạt động kinh doanh</t>
        </is>
      </c>
      <c r="H389" t="n">
        <v>-195</v>
      </c>
    </row>
    <row r="390">
      <c r="A390" s="368" t="n">
        <v>388</v>
      </c>
      <c r="B390" t="inlineStr">
        <is>
          <t>0800819038</t>
        </is>
      </c>
      <c r="C390" t="inlineStr">
        <is>
          <t>AAV-2019</t>
        </is>
      </c>
      <c r="D390" t="inlineStr">
        <is>
          <t>20</t>
        </is>
      </c>
      <c r="E390" t="inlineStr">
        <is>
          <t>LCTTGT</t>
        </is>
      </c>
      <c r="F390" t="inlineStr">
        <is>
          <t>AAV</t>
        </is>
      </c>
      <c r="G390" t="inlineStr">
        <is>
          <t>Lưu chuyển tiền thuần từ hoạt động kinh doanh</t>
        </is>
      </c>
      <c r="H390" t="n">
        <v>-74268</v>
      </c>
    </row>
    <row r="391">
      <c r="A391" s="368" t="n">
        <v>389</v>
      </c>
      <c r="B391" t="inlineStr">
        <is>
          <t>0800819038</t>
        </is>
      </c>
      <c r="C391" t="inlineStr">
        <is>
          <t>AAV-2019</t>
        </is>
      </c>
      <c r="D391" t="inlineStr">
        <is>
          <t>21</t>
        </is>
      </c>
      <c r="E391" t="inlineStr">
        <is>
          <t>LCTTGT</t>
        </is>
      </c>
      <c r="F391" t="inlineStr">
        <is>
          <t>AAV</t>
        </is>
      </c>
      <c r="G391" t="inlineStr">
        <is>
          <t>1. Tiền chi để mua sắm, xây dựng TSCĐ và các tài sản dài hạn khác</t>
        </is>
      </c>
      <c r="H391" t="n">
        <v>-1300</v>
      </c>
    </row>
    <row r="392">
      <c r="A392" s="368" t="n">
        <v>390</v>
      </c>
      <c r="B392" t="inlineStr">
        <is>
          <t>0800819038</t>
        </is>
      </c>
      <c r="C392" t="inlineStr">
        <is>
          <t>AAV-2019</t>
        </is>
      </c>
      <c r="D392" t="inlineStr">
        <is>
          <t>25</t>
        </is>
      </c>
      <c r="E392" t="inlineStr">
        <is>
          <t>LCTTGT</t>
        </is>
      </c>
      <c r="F392" t="inlineStr">
        <is>
          <t>AAV</t>
        </is>
      </c>
      <c r="G392" t="inlineStr">
        <is>
          <t>5. Tiền chi đầu tư góp vốn vào đơn vị khác</t>
        </is>
      </c>
      <c r="H392" t="n">
        <v>-80000</v>
      </c>
    </row>
    <row r="393">
      <c r="A393" s="368" t="n">
        <v>391</v>
      </c>
      <c r="B393" t="inlineStr">
        <is>
          <t>0800819038</t>
        </is>
      </c>
      <c r="C393" t="inlineStr">
        <is>
          <t>AAV-2019</t>
        </is>
      </c>
      <c r="D393" t="inlineStr">
        <is>
          <t>27</t>
        </is>
      </c>
      <c r="E393" t="inlineStr">
        <is>
          <t>LCTTGT</t>
        </is>
      </c>
      <c r="F393" t="inlineStr">
        <is>
          <t>AAV</t>
        </is>
      </c>
      <c r="G393" t="inlineStr">
        <is>
          <t>7. Tiền thu lãi cho vay, cổ tức và lợi nhuận được chia</t>
        </is>
      </c>
      <c r="H393" t="n">
        <v>2109</v>
      </c>
    </row>
    <row r="394">
      <c r="A394" s="368" t="n">
        <v>392</v>
      </c>
      <c r="B394" t="inlineStr">
        <is>
          <t>0800819038</t>
        </is>
      </c>
      <c r="C394" t="inlineStr">
        <is>
          <t>AAV-2019</t>
        </is>
      </c>
      <c r="D394" t="inlineStr">
        <is>
          <t>30</t>
        </is>
      </c>
      <c r="E394" t="inlineStr">
        <is>
          <t>LCTTGT</t>
        </is>
      </c>
      <c r="F394" t="inlineStr">
        <is>
          <t>AAV</t>
        </is>
      </c>
      <c r="G394" t="inlineStr">
        <is>
          <t>Lưu chuyển tiền thuần từ hoạt động đầu tư</t>
        </is>
      </c>
      <c r="H394" t="n">
        <v>-79190</v>
      </c>
    </row>
    <row r="395">
      <c r="A395" s="368" t="n">
        <v>393</v>
      </c>
      <c r="B395" t="inlineStr">
        <is>
          <t>0800819038</t>
        </is>
      </c>
      <c r="C395" t="inlineStr">
        <is>
          <t>AAV-2019</t>
        </is>
      </c>
      <c r="D395" t="inlineStr">
        <is>
          <t>31</t>
        </is>
      </c>
      <c r="E395" t="inlineStr">
        <is>
          <t>LCTTGT</t>
        </is>
      </c>
      <c r="F395" t="inlineStr">
        <is>
          <t>AAV</t>
        </is>
      </c>
      <c r="G395" t="inlineStr">
        <is>
          <t>1. Tiền thu từ phát hành cổ phiếu, nhận vốn góp của chủ sở hữu</t>
        </is>
      </c>
      <c r="H395" t="n">
        <v>174805</v>
      </c>
    </row>
    <row r="396">
      <c r="A396" s="368" t="n">
        <v>394</v>
      </c>
      <c r="B396" t="inlineStr">
        <is>
          <t>0800819038</t>
        </is>
      </c>
      <c r="C396" t="inlineStr">
        <is>
          <t>AAV-2019</t>
        </is>
      </c>
      <c r="D396" t="inlineStr">
        <is>
          <t>33</t>
        </is>
      </c>
      <c r="E396" t="inlineStr">
        <is>
          <t>LCTTGT</t>
        </is>
      </c>
      <c r="F396" t="inlineStr">
        <is>
          <t>AAV</t>
        </is>
      </c>
      <c r="G396" t="inlineStr">
        <is>
          <t>3. Tiền thu từ đi vay</t>
        </is>
      </c>
      <c r="H396" t="n">
        <v>136544</v>
      </c>
    </row>
    <row r="397">
      <c r="A397" s="368" t="n">
        <v>395</v>
      </c>
      <c r="B397" t="inlineStr">
        <is>
          <t>0800819038</t>
        </is>
      </c>
      <c r="C397" t="inlineStr">
        <is>
          <t>AAV-2019</t>
        </is>
      </c>
      <c r="D397" t="inlineStr">
        <is>
          <t>34</t>
        </is>
      </c>
      <c r="E397" t="inlineStr">
        <is>
          <t>LCTTGT</t>
        </is>
      </c>
      <c r="F397" t="inlineStr">
        <is>
          <t>AAV</t>
        </is>
      </c>
      <c r="G397" t="inlineStr">
        <is>
          <t>4. Tiền trả nợ gốc vay</t>
        </is>
      </c>
      <c r="H397" t="n">
        <v>-123589</v>
      </c>
    </row>
    <row r="398">
      <c r="A398" s="368" t="n">
        <v>396</v>
      </c>
      <c r="B398" t="inlineStr">
        <is>
          <t>0800819038</t>
        </is>
      </c>
      <c r="C398" t="inlineStr">
        <is>
          <t>AAV-2019</t>
        </is>
      </c>
      <c r="D398" t="inlineStr">
        <is>
          <t>36</t>
        </is>
      </c>
      <c r="E398" t="inlineStr">
        <is>
          <t>LCTTGT</t>
        </is>
      </c>
      <c r="F398" t="inlineStr">
        <is>
          <t>AAV</t>
        </is>
      </c>
      <c r="G398" t="inlineStr">
        <is>
          <t xml:space="preserve">6. Cổ tức, lợi nhuận đã trả cho chủ sở hữu </t>
        </is>
      </c>
      <c r="H398" t="n">
        <v>-34214</v>
      </c>
    </row>
    <row r="399">
      <c r="A399" s="368" t="n">
        <v>397</v>
      </c>
      <c r="B399" t="inlineStr">
        <is>
          <t>0800819038</t>
        </is>
      </c>
      <c r="C399" t="inlineStr">
        <is>
          <t>AAV-2019</t>
        </is>
      </c>
      <c r="D399" t="inlineStr">
        <is>
          <t>40</t>
        </is>
      </c>
      <c r="E399" t="inlineStr">
        <is>
          <t>LCTTGT</t>
        </is>
      </c>
      <c r="F399" t="inlineStr">
        <is>
          <t>AAV</t>
        </is>
      </c>
      <c r="G399" t="inlineStr">
        <is>
          <t>Lưu chuyển tiền thuần từ hoạt động tài chính</t>
        </is>
      </c>
      <c r="H399" t="n">
        <v>153546</v>
      </c>
    </row>
    <row r="400">
      <c r="A400" s="368" t="n">
        <v>398</v>
      </c>
      <c r="B400" t="inlineStr">
        <is>
          <t>0800819038</t>
        </is>
      </c>
      <c r="C400" t="inlineStr">
        <is>
          <t>AAV-2019</t>
        </is>
      </c>
      <c r="D400" t="inlineStr">
        <is>
          <t>50</t>
        </is>
      </c>
      <c r="E400" t="inlineStr">
        <is>
          <t>LCTTGT</t>
        </is>
      </c>
      <c r="F400" t="inlineStr">
        <is>
          <t>AAV</t>
        </is>
      </c>
      <c r="G400" t="inlineStr">
        <is>
          <t>Lưu chuyển tiền thuần trong kỳ</t>
        </is>
      </c>
      <c r="H400" t="n">
        <v>87</v>
      </c>
    </row>
    <row r="401">
      <c r="A401" s="368" t="n">
        <v>399</v>
      </c>
      <c r="B401" t="inlineStr">
        <is>
          <t>0800819038</t>
        </is>
      </c>
      <c r="C401" t="inlineStr">
        <is>
          <t>AAV-2019</t>
        </is>
      </c>
      <c r="D401" t="inlineStr">
        <is>
          <t>60</t>
        </is>
      </c>
      <c r="E401" t="inlineStr">
        <is>
          <t>LCTTGT</t>
        </is>
      </c>
      <c r="F401" t="inlineStr">
        <is>
          <t>AAV</t>
        </is>
      </c>
      <c r="G401" t="inlineStr">
        <is>
          <t>Tiền và tương đương tiền đầu kỳ</t>
        </is>
      </c>
      <c r="H401" t="n">
        <v>19670</v>
      </c>
    </row>
    <row r="402">
      <c r="A402" s="368" t="n">
        <v>400</v>
      </c>
      <c r="B402" t="inlineStr">
        <is>
          <t>0800819038</t>
        </is>
      </c>
      <c r="C402" t="inlineStr">
        <is>
          <t>AAV-2019</t>
        </is>
      </c>
      <c r="D402" t="inlineStr">
        <is>
          <t>70</t>
        </is>
      </c>
      <c r="E402" t="inlineStr">
        <is>
          <t>LCTTGT</t>
        </is>
      </c>
      <c r="F402" t="inlineStr">
        <is>
          <t>AAV</t>
        </is>
      </c>
      <c r="G402" t="inlineStr">
        <is>
          <t>Tiền và tương đương tiền cuối kỳ</t>
        </is>
      </c>
      <c r="H402" t="n">
        <v>19757</v>
      </c>
    </row>
    <row r="403">
      <c r="A403" s="368" t="n">
        <v>401</v>
      </c>
      <c r="B403" t="inlineStr">
        <is>
          <t>0800819038</t>
        </is>
      </c>
      <c r="C403" t="inlineStr">
        <is>
          <t>AAV-2019</t>
        </is>
      </c>
      <c r="D403" t="inlineStr">
        <is>
          <t>100</t>
        </is>
      </c>
      <c r="E403" t="inlineStr">
        <is>
          <t>BCDKT</t>
        </is>
      </c>
      <c r="F403" t="inlineStr">
        <is>
          <t>AAV</t>
        </is>
      </c>
      <c r="G403" t="inlineStr">
        <is>
          <t xml:space="preserve">   A. TÀI SẢN NGẮN HẠN</t>
        </is>
      </c>
      <c r="H403" t="n">
        <v>341426</v>
      </c>
    </row>
    <row r="404">
      <c r="A404" s="368" t="n">
        <v>402</v>
      </c>
      <c r="B404" t="inlineStr">
        <is>
          <t>0800819038</t>
        </is>
      </c>
      <c r="C404" t="inlineStr">
        <is>
          <t>AAV-2019</t>
        </is>
      </c>
      <c r="D404" t="inlineStr">
        <is>
          <t>110</t>
        </is>
      </c>
      <c r="E404" t="inlineStr">
        <is>
          <t>BCDKT</t>
        </is>
      </c>
      <c r="F404" t="inlineStr">
        <is>
          <t>AAV</t>
        </is>
      </c>
      <c r="G404" t="inlineStr">
        <is>
          <t xml:space="preserve">    I. Tiền và các khoản tương đương tiền</t>
        </is>
      </c>
      <c r="H404" t="n">
        <v>19757</v>
      </c>
    </row>
    <row r="405">
      <c r="A405" s="368" t="n">
        <v>403</v>
      </c>
      <c r="B405" t="inlineStr">
        <is>
          <t>0800819038</t>
        </is>
      </c>
      <c r="C405" t="inlineStr">
        <is>
          <t>AAV-2019</t>
        </is>
      </c>
      <c r="D405" t="inlineStr">
        <is>
          <t>111</t>
        </is>
      </c>
      <c r="E405" t="inlineStr">
        <is>
          <t>BCDKT</t>
        </is>
      </c>
      <c r="F405" t="inlineStr">
        <is>
          <t>AAV</t>
        </is>
      </c>
      <c r="G405" t="inlineStr">
        <is>
          <t xml:space="preserve">    1. Tiền</t>
        </is>
      </c>
      <c r="H405" t="n">
        <v>19757</v>
      </c>
    </row>
    <row r="406">
      <c r="A406" s="368" t="n">
        <v>404</v>
      </c>
      <c r="B406" t="inlineStr">
        <is>
          <t>0800819038</t>
        </is>
      </c>
      <c r="C406" t="inlineStr">
        <is>
          <t>AAV-2019</t>
        </is>
      </c>
      <c r="D406" t="inlineStr">
        <is>
          <t>130</t>
        </is>
      </c>
      <c r="E406" t="inlineStr">
        <is>
          <t>BCDKT</t>
        </is>
      </c>
      <c r="F406" t="inlineStr">
        <is>
          <t>AAV</t>
        </is>
      </c>
      <c r="G406" t="inlineStr">
        <is>
          <t xml:space="preserve">    III. Các khoản phải thu ngắn hạn</t>
        </is>
      </c>
      <c r="H406" t="n">
        <v>290432</v>
      </c>
    </row>
    <row r="407">
      <c r="A407" s="368" t="n">
        <v>405</v>
      </c>
      <c r="B407" t="inlineStr">
        <is>
          <t>0800819038</t>
        </is>
      </c>
      <c r="C407" t="inlineStr">
        <is>
          <t>AAV-2019</t>
        </is>
      </c>
      <c r="D407" t="inlineStr">
        <is>
          <t>131</t>
        </is>
      </c>
      <c r="E407" t="inlineStr">
        <is>
          <t>BCDKT</t>
        </is>
      </c>
      <c r="F407" t="inlineStr">
        <is>
          <t>AAV</t>
        </is>
      </c>
      <c r="G407" t="inlineStr">
        <is>
          <t xml:space="preserve">    1. Phải thu ngắn hạn của khách hàng</t>
        </is>
      </c>
      <c r="H407" t="n">
        <v>74456</v>
      </c>
    </row>
    <row r="408">
      <c r="A408" s="368" t="n">
        <v>406</v>
      </c>
      <c r="B408" t="inlineStr">
        <is>
          <t>0800819038</t>
        </is>
      </c>
      <c r="C408" t="inlineStr">
        <is>
          <t>AAV-2019</t>
        </is>
      </c>
      <c r="D408" t="inlineStr">
        <is>
          <t>132</t>
        </is>
      </c>
      <c r="E408" t="inlineStr">
        <is>
          <t>BCDKT</t>
        </is>
      </c>
      <c r="F408" t="inlineStr">
        <is>
          <t>AAV</t>
        </is>
      </c>
      <c r="G408" t="inlineStr">
        <is>
          <t xml:space="preserve">    2. Trả trước cho người bán ngắn hạn</t>
        </is>
      </c>
      <c r="H408" t="n">
        <v>154736</v>
      </c>
    </row>
    <row r="409">
      <c r="A409" s="368" t="n">
        <v>407</v>
      </c>
      <c r="B409" t="inlineStr">
        <is>
          <t>0800819038</t>
        </is>
      </c>
      <c r="C409" t="inlineStr">
        <is>
          <t>AAV-2019</t>
        </is>
      </c>
      <c r="D409" t="inlineStr">
        <is>
          <t>135</t>
        </is>
      </c>
      <c r="E409" t="inlineStr">
        <is>
          <t>BCDKT</t>
        </is>
      </c>
      <c r="F409" t="inlineStr">
        <is>
          <t>AAV</t>
        </is>
      </c>
      <c r="G409" t="inlineStr">
        <is>
          <t xml:space="preserve">    5. Phải thu về cho vay ngắn hạn</t>
        </is>
      </c>
      <c r="H409" t="n">
        <v>21300</v>
      </c>
    </row>
    <row r="410">
      <c r="A410" s="368" t="n">
        <v>408</v>
      </c>
      <c r="B410" t="inlineStr">
        <is>
          <t>0800819038</t>
        </is>
      </c>
      <c r="C410" t="inlineStr">
        <is>
          <t>AAV-2019</t>
        </is>
      </c>
      <c r="D410" t="inlineStr">
        <is>
          <t>136</t>
        </is>
      </c>
      <c r="E410" t="inlineStr">
        <is>
          <t>BCDKT</t>
        </is>
      </c>
      <c r="F410" t="inlineStr">
        <is>
          <t>AAV</t>
        </is>
      </c>
      <c r="G410" t="inlineStr">
        <is>
          <t xml:space="preserve">    6. Phải thu ngắn hạn khác</t>
        </is>
      </c>
      <c r="H410" t="n">
        <v>42667</v>
      </c>
    </row>
    <row r="411">
      <c r="A411" s="368" t="n">
        <v>409</v>
      </c>
      <c r="B411" t="inlineStr">
        <is>
          <t>0800819038</t>
        </is>
      </c>
      <c r="C411" t="inlineStr">
        <is>
          <t>AAV-2019</t>
        </is>
      </c>
      <c r="D411" t="inlineStr">
        <is>
          <t>137</t>
        </is>
      </c>
      <c r="E411" t="inlineStr">
        <is>
          <t>BCDKT</t>
        </is>
      </c>
      <c r="F411" t="inlineStr">
        <is>
          <t>AAV</t>
        </is>
      </c>
      <c r="G411" t="inlineStr">
        <is>
          <t xml:space="preserve">    7. Dự phòng phải thu ngắn hạn khó đòi (*)</t>
        </is>
      </c>
      <c r="H411" t="n">
        <v>-2727</v>
      </c>
    </row>
    <row r="412">
      <c r="A412" s="368" t="n">
        <v>410</v>
      </c>
      <c r="B412" t="inlineStr">
        <is>
          <t>0800819038</t>
        </is>
      </c>
      <c r="C412" t="inlineStr">
        <is>
          <t>AAV-2019</t>
        </is>
      </c>
      <c r="D412" t="inlineStr">
        <is>
          <t>140</t>
        </is>
      </c>
      <c r="E412" t="inlineStr">
        <is>
          <t>BCDKT</t>
        </is>
      </c>
      <c r="F412" t="inlineStr">
        <is>
          <t>AAV</t>
        </is>
      </c>
      <c r="G412" t="inlineStr">
        <is>
          <t xml:space="preserve">    IV. Hàng tồn kho</t>
        </is>
      </c>
      <c r="H412" t="n">
        <v>24245</v>
      </c>
    </row>
    <row r="413">
      <c r="A413" s="368" t="n">
        <v>411</v>
      </c>
      <c r="B413" t="inlineStr">
        <is>
          <t>0800819038</t>
        </is>
      </c>
      <c r="C413" t="inlineStr">
        <is>
          <t>AAV-2019</t>
        </is>
      </c>
      <c r="D413" t="inlineStr">
        <is>
          <t>141</t>
        </is>
      </c>
      <c r="E413" t="inlineStr">
        <is>
          <t>BCDKT</t>
        </is>
      </c>
      <c r="F413" t="inlineStr">
        <is>
          <t>AAV</t>
        </is>
      </c>
      <c r="G413" t="inlineStr">
        <is>
          <t xml:space="preserve">    1. Hàng tồn kho</t>
        </is>
      </c>
      <c r="H413" t="n">
        <v>26482</v>
      </c>
    </row>
    <row r="414">
      <c r="A414" s="368" t="n">
        <v>412</v>
      </c>
      <c r="B414" t="inlineStr">
        <is>
          <t>0800819038</t>
        </is>
      </c>
      <c r="C414" t="inlineStr">
        <is>
          <t>AAV-2019</t>
        </is>
      </c>
      <c r="D414" t="inlineStr">
        <is>
          <t>149</t>
        </is>
      </c>
      <c r="E414" t="inlineStr">
        <is>
          <t>BCDKT</t>
        </is>
      </c>
      <c r="F414" t="inlineStr">
        <is>
          <t>AAV</t>
        </is>
      </c>
      <c r="G414" t="inlineStr">
        <is>
          <t xml:space="preserve">    2. Dự phòng giảm giá hàng tồn kho (*)</t>
        </is>
      </c>
      <c r="H414" t="n">
        <v>-2237</v>
      </c>
    </row>
    <row r="415">
      <c r="A415" s="368" t="n">
        <v>413</v>
      </c>
      <c r="B415" t="inlineStr">
        <is>
          <t>0800819038</t>
        </is>
      </c>
      <c r="C415" t="inlineStr">
        <is>
          <t>AAV-2019</t>
        </is>
      </c>
      <c r="D415" t="inlineStr">
        <is>
          <t>150</t>
        </is>
      </c>
      <c r="E415" t="inlineStr">
        <is>
          <t>BCDKT</t>
        </is>
      </c>
      <c r="F415" t="inlineStr">
        <is>
          <t>AAV</t>
        </is>
      </c>
      <c r="G415" t="inlineStr">
        <is>
          <t xml:space="preserve">    V. Tài sản ngắn hạn khác</t>
        </is>
      </c>
      <c r="H415" t="n">
        <v>6992</v>
      </c>
    </row>
    <row r="416">
      <c r="A416" s="368" t="n">
        <v>414</v>
      </c>
      <c r="B416" t="inlineStr">
        <is>
          <t>0800819038</t>
        </is>
      </c>
      <c r="C416" t="inlineStr">
        <is>
          <t>AAV-2019</t>
        </is>
      </c>
      <c r="D416" t="inlineStr">
        <is>
          <t>152</t>
        </is>
      </c>
      <c r="E416" t="inlineStr">
        <is>
          <t>BCDKT</t>
        </is>
      </c>
      <c r="F416" t="inlineStr">
        <is>
          <t>AAV</t>
        </is>
      </c>
      <c r="G416" t="inlineStr">
        <is>
          <t xml:space="preserve">    2. Thuế GTGT được khấu trừ</t>
        </is>
      </c>
      <c r="H416" t="n">
        <v>6992</v>
      </c>
    </row>
    <row r="417">
      <c r="A417" s="368" t="n">
        <v>415</v>
      </c>
      <c r="B417" t="inlineStr">
        <is>
          <t>0800819038</t>
        </is>
      </c>
      <c r="C417" t="inlineStr">
        <is>
          <t>AAV-2019</t>
        </is>
      </c>
      <c r="D417" t="inlineStr">
        <is>
          <t>200</t>
        </is>
      </c>
      <c r="E417" t="inlineStr">
        <is>
          <t>BCDKT</t>
        </is>
      </c>
      <c r="F417" t="inlineStr">
        <is>
          <t>AAV</t>
        </is>
      </c>
      <c r="G417" t="inlineStr">
        <is>
          <t xml:space="preserve">   B. TÀI SẢN DÀI HẠN</t>
        </is>
      </c>
      <c r="H417" t="n">
        <v>247309</v>
      </c>
    </row>
    <row r="418">
      <c r="A418" s="368" t="n">
        <v>416</v>
      </c>
      <c r="B418" t="inlineStr">
        <is>
          <t>0800819038</t>
        </is>
      </c>
      <c r="C418" t="inlineStr">
        <is>
          <t>AAV-2019</t>
        </is>
      </c>
      <c r="D418" t="inlineStr">
        <is>
          <t>210</t>
        </is>
      </c>
      <c r="E418" t="inlineStr">
        <is>
          <t>BCDKT</t>
        </is>
      </c>
      <c r="F418" t="inlineStr">
        <is>
          <t>AAV</t>
        </is>
      </c>
      <c r="G418" t="inlineStr">
        <is>
          <t xml:space="preserve">    I. Các khoản phải thu dài hạn</t>
        </is>
      </c>
      <c r="H418" t="n">
        <v>31625</v>
      </c>
    </row>
    <row r="419">
      <c r="A419" s="368" t="n">
        <v>417</v>
      </c>
      <c r="B419" t="inlineStr">
        <is>
          <t>0800819038</t>
        </is>
      </c>
      <c r="C419" t="inlineStr">
        <is>
          <t>AAV-2019</t>
        </is>
      </c>
      <c r="D419" t="inlineStr">
        <is>
          <t>215</t>
        </is>
      </c>
      <c r="E419" t="inlineStr">
        <is>
          <t>BCDKT</t>
        </is>
      </c>
      <c r="F419" t="inlineStr">
        <is>
          <t>AAV</t>
        </is>
      </c>
      <c r="G419" t="inlineStr">
        <is>
          <t xml:space="preserve">    5. Phải thu về cho vay dài hạn</t>
        </is>
      </c>
      <c r="H419" t="n">
        <v>5000</v>
      </c>
    </row>
    <row r="420">
      <c r="A420" s="368" t="n">
        <v>418</v>
      </c>
      <c r="B420" t="inlineStr">
        <is>
          <t>0800819038</t>
        </is>
      </c>
      <c r="C420" t="inlineStr">
        <is>
          <t>AAV-2019</t>
        </is>
      </c>
      <c r="D420" t="inlineStr">
        <is>
          <t>216</t>
        </is>
      </c>
      <c r="E420" t="inlineStr">
        <is>
          <t>BCDKT</t>
        </is>
      </c>
      <c r="F420" t="inlineStr">
        <is>
          <t>AAV</t>
        </is>
      </c>
      <c r="G420" t="inlineStr">
        <is>
          <t xml:space="preserve">    6. Phải thu dài hạn khác</t>
        </is>
      </c>
      <c r="H420" t="n">
        <v>26625</v>
      </c>
    </row>
    <row r="421">
      <c r="A421" s="368" t="n">
        <v>419</v>
      </c>
      <c r="B421" t="inlineStr">
        <is>
          <t>0800819038</t>
        </is>
      </c>
      <c r="C421" t="inlineStr">
        <is>
          <t>AAV-2019</t>
        </is>
      </c>
      <c r="D421" t="inlineStr">
        <is>
          <t>220</t>
        </is>
      </c>
      <c r="E421" t="inlineStr">
        <is>
          <t>BCDKT</t>
        </is>
      </c>
      <c r="F421" t="inlineStr">
        <is>
          <t>AAV</t>
        </is>
      </c>
      <c r="G421" t="inlineStr">
        <is>
          <t xml:space="preserve">    II. Tài sản cố định</t>
        </is>
      </c>
      <c r="H421" t="n">
        <v>40632</v>
      </c>
    </row>
    <row r="422">
      <c r="A422" s="368" t="n">
        <v>420</v>
      </c>
      <c r="B422" t="inlineStr">
        <is>
          <t>0800819038</t>
        </is>
      </c>
      <c r="C422" t="inlineStr">
        <is>
          <t>AAV-2019</t>
        </is>
      </c>
      <c r="D422" t="inlineStr">
        <is>
          <t>221</t>
        </is>
      </c>
      <c r="E422" t="inlineStr">
        <is>
          <t>BCDKT</t>
        </is>
      </c>
      <c r="F422" t="inlineStr">
        <is>
          <t>AAV</t>
        </is>
      </c>
      <c r="G422" t="inlineStr">
        <is>
          <t xml:space="preserve">     1. Tài sản cố định hữu hình</t>
        </is>
      </c>
      <c r="H422" t="n">
        <v>40555</v>
      </c>
    </row>
    <row r="423">
      <c r="A423" s="368" t="n">
        <v>421</v>
      </c>
      <c r="B423" t="inlineStr">
        <is>
          <t>0800819038</t>
        </is>
      </c>
      <c r="C423" t="inlineStr">
        <is>
          <t>AAV-2019</t>
        </is>
      </c>
      <c r="D423" t="inlineStr">
        <is>
          <t>222</t>
        </is>
      </c>
      <c r="E423" t="inlineStr">
        <is>
          <t>BCDKT</t>
        </is>
      </c>
      <c r="F423" t="inlineStr">
        <is>
          <t>AAV</t>
        </is>
      </c>
      <c r="G423" t="inlineStr">
        <is>
          <t xml:space="preserve">           - Nguyên giá</t>
        </is>
      </c>
      <c r="H423" t="n">
        <v>55155</v>
      </c>
    </row>
    <row r="424">
      <c r="A424" s="368" t="n">
        <v>422</v>
      </c>
      <c r="B424" t="inlineStr">
        <is>
          <t>0800819038</t>
        </is>
      </c>
      <c r="C424" t="inlineStr">
        <is>
          <t>AAV-2019</t>
        </is>
      </c>
      <c r="D424" t="inlineStr">
        <is>
          <t>223</t>
        </is>
      </c>
      <c r="E424" t="inlineStr">
        <is>
          <t>BCDKT</t>
        </is>
      </c>
      <c r="F424" t="inlineStr">
        <is>
          <t>AAV</t>
        </is>
      </c>
      <c r="G424" t="inlineStr">
        <is>
          <t xml:space="preserve">           - Giá trị hao mòn lũy kế (*)</t>
        </is>
      </c>
      <c r="H424" t="n">
        <v>-14599</v>
      </c>
    </row>
    <row r="425">
      <c r="A425" s="368" t="n">
        <v>423</v>
      </c>
      <c r="B425" t="inlineStr">
        <is>
          <t>0800819038</t>
        </is>
      </c>
      <c r="C425" t="inlineStr">
        <is>
          <t>AAV-2019</t>
        </is>
      </c>
      <c r="D425" t="inlineStr">
        <is>
          <t>227</t>
        </is>
      </c>
      <c r="E425" t="inlineStr">
        <is>
          <t>BCDKT</t>
        </is>
      </c>
      <c r="F425" t="inlineStr">
        <is>
          <t>AAV</t>
        </is>
      </c>
      <c r="G425" t="inlineStr">
        <is>
          <t xml:space="preserve">     3. Tài sản cố định vô hình</t>
        </is>
      </c>
      <c r="H425" t="n">
        <v>77</v>
      </c>
    </row>
    <row r="426">
      <c r="A426" s="368" t="n">
        <v>424</v>
      </c>
      <c r="B426" t="inlineStr">
        <is>
          <t>0800819038</t>
        </is>
      </c>
      <c r="C426" t="inlineStr">
        <is>
          <t>AAV-2019</t>
        </is>
      </c>
      <c r="D426" t="inlineStr">
        <is>
          <t>222</t>
        </is>
      </c>
      <c r="E426" t="inlineStr">
        <is>
          <t>BCDKT</t>
        </is>
      </c>
      <c r="F426" t="inlineStr">
        <is>
          <t>AAV</t>
        </is>
      </c>
      <c r="G426" t="inlineStr">
        <is>
          <t xml:space="preserve">           - Nguyên giá</t>
        </is>
      </c>
      <c r="H426" t="n">
        <v>87</v>
      </c>
    </row>
    <row r="427">
      <c r="A427" s="368" t="n">
        <v>425</v>
      </c>
      <c r="B427" t="inlineStr">
        <is>
          <t>0800819038</t>
        </is>
      </c>
      <c r="C427" t="inlineStr">
        <is>
          <t>AAV-2019</t>
        </is>
      </c>
      <c r="D427" t="inlineStr">
        <is>
          <t>223</t>
        </is>
      </c>
      <c r="E427" t="inlineStr">
        <is>
          <t>BCDKT</t>
        </is>
      </c>
      <c r="F427" t="inlineStr">
        <is>
          <t>AAV</t>
        </is>
      </c>
      <c r="G427" t="inlineStr">
        <is>
          <t xml:space="preserve">           - Giá trị hao mòn lũy kế (*)</t>
        </is>
      </c>
      <c r="H427" t="n">
        <v>-10</v>
      </c>
    </row>
    <row r="428">
      <c r="A428" s="368" t="n">
        <v>426</v>
      </c>
      <c r="B428" t="inlineStr">
        <is>
          <t>0800819038</t>
        </is>
      </c>
      <c r="C428" t="inlineStr">
        <is>
          <t>AAV-2019</t>
        </is>
      </c>
      <c r="D428" t="inlineStr">
        <is>
          <t>230</t>
        </is>
      </c>
      <c r="E428" t="inlineStr">
        <is>
          <t>BCDKT</t>
        </is>
      </c>
      <c r="F428" t="inlineStr">
        <is>
          <t>AAV</t>
        </is>
      </c>
      <c r="G428" t="inlineStr">
        <is>
          <t xml:space="preserve">    III. Bất động sản đầu tư</t>
        </is>
      </c>
      <c r="H428" t="n">
        <v>5227</v>
      </c>
    </row>
    <row r="429">
      <c r="A429" s="368" t="n">
        <v>427</v>
      </c>
      <c r="B429" t="inlineStr">
        <is>
          <t>0800819038</t>
        </is>
      </c>
      <c r="C429" t="inlineStr">
        <is>
          <t>AAV-2019</t>
        </is>
      </c>
      <c r="D429" t="inlineStr">
        <is>
          <t>231</t>
        </is>
      </c>
      <c r="E429" t="inlineStr">
        <is>
          <t>BCDKT</t>
        </is>
      </c>
      <c r="F429" t="inlineStr">
        <is>
          <t>AAV</t>
        </is>
      </c>
      <c r="G429" t="inlineStr">
        <is>
          <t xml:space="preserve">          - Nguyên giá</t>
        </is>
      </c>
      <c r="H429" t="n">
        <v>6605</v>
      </c>
    </row>
    <row r="430">
      <c r="A430" s="368" t="n">
        <v>428</v>
      </c>
      <c r="B430" t="inlineStr">
        <is>
          <t>0800819038</t>
        </is>
      </c>
      <c r="C430" t="inlineStr">
        <is>
          <t>AAV-2019</t>
        </is>
      </c>
      <c r="D430" t="inlineStr">
        <is>
          <t>232</t>
        </is>
      </c>
      <c r="E430" t="inlineStr">
        <is>
          <t>BCDKT</t>
        </is>
      </c>
      <c r="F430" t="inlineStr">
        <is>
          <t>AAV</t>
        </is>
      </c>
      <c r="G430" t="inlineStr">
        <is>
          <t xml:space="preserve">          - Giá trị hao mòn lũy kế (*)</t>
        </is>
      </c>
      <c r="H430" t="n">
        <v>-1379</v>
      </c>
    </row>
    <row r="431">
      <c r="A431" s="368" t="n">
        <v>429</v>
      </c>
      <c r="B431" t="inlineStr">
        <is>
          <t>0800819038</t>
        </is>
      </c>
      <c r="C431" t="inlineStr">
        <is>
          <t>AAV-2019</t>
        </is>
      </c>
      <c r="D431" t="inlineStr">
        <is>
          <t>240</t>
        </is>
      </c>
      <c r="E431" t="inlineStr">
        <is>
          <t>BCDKT</t>
        </is>
      </c>
      <c r="F431" t="inlineStr">
        <is>
          <t>AAV</t>
        </is>
      </c>
      <c r="G431" t="inlineStr">
        <is>
          <t xml:space="preserve">    IV. Tài sản dở dang dài hạn</t>
        </is>
      </c>
      <c r="H431" t="n">
        <v>132134</v>
      </c>
    </row>
    <row r="432">
      <c r="A432" s="368" t="n">
        <v>430</v>
      </c>
      <c r="B432" t="inlineStr">
        <is>
          <t>0800819038</t>
        </is>
      </c>
      <c r="C432" t="inlineStr">
        <is>
          <t>AAV-2019</t>
        </is>
      </c>
      <c r="D432" t="inlineStr">
        <is>
          <t>241</t>
        </is>
      </c>
      <c r="E432" t="inlineStr">
        <is>
          <t>BCDKT</t>
        </is>
      </c>
      <c r="F432" t="inlineStr">
        <is>
          <t>AAV</t>
        </is>
      </c>
      <c r="G432" t="inlineStr">
        <is>
          <t xml:space="preserve">    1. Chi phí sản xuất, kinh doanh dở dang dài hạn</t>
        </is>
      </c>
      <c r="H432" t="n">
        <v>132119</v>
      </c>
    </row>
    <row r="433">
      <c r="A433" s="368" t="n">
        <v>431</v>
      </c>
      <c r="B433" t="inlineStr">
        <is>
          <t>0800819038</t>
        </is>
      </c>
      <c r="C433" t="inlineStr">
        <is>
          <t>AAV-2019</t>
        </is>
      </c>
      <c r="D433" t="inlineStr">
        <is>
          <t>242</t>
        </is>
      </c>
      <c r="E433" t="inlineStr">
        <is>
          <t>BCDKT</t>
        </is>
      </c>
      <c r="F433" t="inlineStr">
        <is>
          <t>AAV</t>
        </is>
      </c>
      <c r="G433" t="inlineStr">
        <is>
          <t xml:space="preserve">    2. Chi phí xây dựng cơ bản dở dang</t>
        </is>
      </c>
      <c r="H433" t="n">
        <v>15</v>
      </c>
    </row>
    <row r="434">
      <c r="A434" s="368" t="n">
        <v>432</v>
      </c>
      <c r="B434" t="inlineStr">
        <is>
          <t>0800819038</t>
        </is>
      </c>
      <c r="C434" t="inlineStr">
        <is>
          <t>AAV-2019</t>
        </is>
      </c>
      <c r="D434" t="inlineStr">
        <is>
          <t>250</t>
        </is>
      </c>
      <c r="E434" t="inlineStr">
        <is>
          <t>BCDKT</t>
        </is>
      </c>
      <c r="F434" t="inlineStr">
        <is>
          <t>AAV</t>
        </is>
      </c>
      <c r="G434" t="inlineStr">
        <is>
          <t xml:space="preserve">    V. Đầu tư tài chính dài hạn</t>
        </is>
      </c>
      <c r="H434" t="n">
        <v>165380</v>
      </c>
    </row>
    <row r="435">
      <c r="A435" s="368" t="n">
        <v>433</v>
      </c>
      <c r="B435" t="inlineStr">
        <is>
          <t>0800819038</t>
        </is>
      </c>
      <c r="C435" t="inlineStr">
        <is>
          <t>AAV-2019</t>
        </is>
      </c>
      <c r="D435" t="inlineStr">
        <is>
          <t>251</t>
        </is>
      </c>
      <c r="E435" t="inlineStr">
        <is>
          <t>BCDKT</t>
        </is>
      </c>
      <c r="F435" t="inlineStr">
        <is>
          <t>AAV</t>
        </is>
      </c>
      <c r="G435" t="inlineStr">
        <is>
          <t xml:space="preserve">    1. Đầu tư vào công ty con</t>
        </is>
      </c>
      <c r="H435" t="n">
        <v>165380</v>
      </c>
    </row>
    <row r="436">
      <c r="A436" s="368" t="n">
        <v>434</v>
      </c>
      <c r="B436" t="inlineStr">
        <is>
          <t>0800819038</t>
        </is>
      </c>
      <c r="C436" t="inlineStr">
        <is>
          <t>AAV-2019</t>
        </is>
      </c>
      <c r="D436" t="inlineStr">
        <is>
          <t>260</t>
        </is>
      </c>
      <c r="E436" t="inlineStr">
        <is>
          <t>BCDKT</t>
        </is>
      </c>
      <c r="F436" t="inlineStr">
        <is>
          <t>AAV</t>
        </is>
      </c>
      <c r="G436" t="inlineStr">
        <is>
          <t xml:space="preserve">    VI. Tài sản dài hạn khác</t>
        </is>
      </c>
      <c r="H436" t="n">
        <v>807</v>
      </c>
    </row>
    <row r="437">
      <c r="A437" s="368" t="n">
        <v>435</v>
      </c>
      <c r="B437" t="inlineStr">
        <is>
          <t>0800819038</t>
        </is>
      </c>
      <c r="C437" t="inlineStr">
        <is>
          <t>AAV-2019</t>
        </is>
      </c>
      <c r="D437" t="inlineStr">
        <is>
          <t>261</t>
        </is>
      </c>
      <c r="E437" t="inlineStr">
        <is>
          <t>BCDKT</t>
        </is>
      </c>
      <c r="F437" t="inlineStr">
        <is>
          <t>AAV</t>
        </is>
      </c>
      <c r="G437" t="inlineStr">
        <is>
          <t xml:space="preserve">    1. Chi phí trả trước dài hạn</t>
        </is>
      </c>
      <c r="H437" t="n">
        <v>807</v>
      </c>
    </row>
    <row r="438">
      <c r="A438" s="368" t="n">
        <v>436</v>
      </c>
      <c r="B438" t="inlineStr">
        <is>
          <t>0800819038</t>
        </is>
      </c>
      <c r="C438" t="inlineStr">
        <is>
          <t>AAV-2019</t>
        </is>
      </c>
      <c r="D438" t="inlineStr">
        <is>
          <t>269</t>
        </is>
      </c>
      <c r="E438" t="inlineStr">
        <is>
          <t>BCDKT</t>
        </is>
      </c>
      <c r="F438" t="inlineStr">
        <is>
          <t>AAV</t>
        </is>
      </c>
      <c r="G438" t="inlineStr">
        <is>
          <t xml:space="preserve">   VII. Lợi thế thương mại</t>
        </is>
      </c>
      <c r="H438" t="n">
        <v>36885</v>
      </c>
    </row>
    <row r="439">
      <c r="A439" s="368" t="n">
        <v>437</v>
      </c>
      <c r="B439" t="inlineStr">
        <is>
          <t>0800819038</t>
        </is>
      </c>
      <c r="C439" t="inlineStr">
        <is>
          <t>AAV-2019</t>
        </is>
      </c>
      <c r="D439" t="inlineStr">
        <is>
          <t>270</t>
        </is>
      </c>
      <c r="E439" t="inlineStr">
        <is>
          <t>BCDKT</t>
        </is>
      </c>
      <c r="F439" t="inlineStr">
        <is>
          <t>AAV</t>
        </is>
      </c>
      <c r="G439" t="inlineStr">
        <is>
          <t xml:space="preserve"> TỔNG CỘNG TÀI SẢN</t>
        </is>
      </c>
      <c r="H439" t="n">
        <v>588735</v>
      </c>
    </row>
    <row r="440">
      <c r="A440" s="368" t="n">
        <v>438</v>
      </c>
      <c r="B440" t="inlineStr">
        <is>
          <t>0800819038</t>
        </is>
      </c>
      <c r="C440" t="inlineStr">
        <is>
          <t>AAV-2019</t>
        </is>
      </c>
      <c r="D440" t="inlineStr">
        <is>
          <t>300</t>
        </is>
      </c>
      <c r="E440" t="inlineStr">
        <is>
          <t>BCDKT</t>
        </is>
      </c>
      <c r="F440" t="inlineStr">
        <is>
          <t>AAV</t>
        </is>
      </c>
      <c r="G440" t="inlineStr">
        <is>
          <t xml:space="preserve">   A. NỢ PHẢI TRẢ</t>
        </is>
      </c>
      <c r="H440" t="n">
        <v>215641</v>
      </c>
    </row>
    <row r="441">
      <c r="A441" s="368" t="n">
        <v>439</v>
      </c>
      <c r="B441" t="inlineStr">
        <is>
          <t>0800819038</t>
        </is>
      </c>
      <c r="C441" t="inlineStr">
        <is>
          <t>AAV-2019</t>
        </is>
      </c>
      <c r="D441" t="inlineStr">
        <is>
          <t>310</t>
        </is>
      </c>
      <c r="E441" t="inlineStr">
        <is>
          <t>BCDKT</t>
        </is>
      </c>
      <c r="F441" t="inlineStr">
        <is>
          <t>AAV</t>
        </is>
      </c>
      <c r="G441" t="inlineStr">
        <is>
          <t xml:space="preserve">    I. Nợ ngắn hạn</t>
        </is>
      </c>
      <c r="H441" t="n">
        <v>161287</v>
      </c>
    </row>
    <row r="442">
      <c r="A442" s="368" t="n">
        <v>440</v>
      </c>
      <c r="B442" t="inlineStr">
        <is>
          <t>0800819038</t>
        </is>
      </c>
      <c r="C442" t="inlineStr">
        <is>
          <t>AAV-2019</t>
        </is>
      </c>
      <c r="D442" t="inlineStr">
        <is>
          <t>311</t>
        </is>
      </c>
      <c r="E442" t="inlineStr">
        <is>
          <t>BCDKT</t>
        </is>
      </c>
      <c r="F442" t="inlineStr">
        <is>
          <t>AAV</t>
        </is>
      </c>
      <c r="G442" t="inlineStr">
        <is>
          <t xml:space="preserve">    1. Phải trả người bán ngắn hạn</t>
        </is>
      </c>
      <c r="H442" t="n">
        <v>29185</v>
      </c>
    </row>
    <row r="443">
      <c r="A443" s="368" t="n">
        <v>441</v>
      </c>
      <c r="B443" t="inlineStr">
        <is>
          <t>0800819038</t>
        </is>
      </c>
      <c r="C443" t="inlineStr">
        <is>
          <t>AAV-2019</t>
        </is>
      </c>
      <c r="D443" t="inlineStr">
        <is>
          <t>312</t>
        </is>
      </c>
      <c r="E443" t="inlineStr">
        <is>
          <t>BCDKT</t>
        </is>
      </c>
      <c r="F443" t="inlineStr">
        <is>
          <t>AAV</t>
        </is>
      </c>
      <c r="G443" t="inlineStr">
        <is>
          <t xml:space="preserve">    2. Người mua trả tiền trước ngắn hạn</t>
        </is>
      </c>
      <c r="H443" t="n">
        <v>1721</v>
      </c>
    </row>
    <row r="444">
      <c r="A444" s="368" t="n">
        <v>442</v>
      </c>
      <c r="B444" t="inlineStr">
        <is>
          <t>0800819038</t>
        </is>
      </c>
      <c r="C444" t="inlineStr">
        <is>
          <t>AAV-2019</t>
        </is>
      </c>
      <c r="D444" t="inlineStr">
        <is>
          <t>313</t>
        </is>
      </c>
      <c r="E444" t="inlineStr">
        <is>
          <t>BCDKT</t>
        </is>
      </c>
      <c r="F444" t="inlineStr">
        <is>
          <t>AAV</t>
        </is>
      </c>
      <c r="G444" t="inlineStr">
        <is>
          <t xml:space="preserve">    3. Thuế và các khoản phải nộp Nhà nước</t>
        </is>
      </c>
      <c r="H444" t="n">
        <v>2413</v>
      </c>
    </row>
    <row r="445">
      <c r="A445" s="368" t="n">
        <v>443</v>
      </c>
      <c r="B445" t="inlineStr">
        <is>
          <t>0800819038</t>
        </is>
      </c>
      <c r="C445" t="inlineStr">
        <is>
          <t>AAV-2019</t>
        </is>
      </c>
      <c r="D445" t="inlineStr">
        <is>
          <t>315</t>
        </is>
      </c>
      <c r="E445" t="inlineStr">
        <is>
          <t>BCDKT</t>
        </is>
      </c>
      <c r="F445" t="inlineStr">
        <is>
          <t>AAV</t>
        </is>
      </c>
      <c r="G445" t="inlineStr">
        <is>
          <t xml:space="preserve">    5. Chi phí phải trả ngắn hạn</t>
        </is>
      </c>
      <c r="H445" t="n">
        <v>92</v>
      </c>
    </row>
    <row r="446">
      <c r="A446" s="368" t="n">
        <v>444</v>
      </c>
      <c r="B446" t="inlineStr">
        <is>
          <t>0800819038</t>
        </is>
      </c>
      <c r="C446" t="inlineStr">
        <is>
          <t>AAV-2019</t>
        </is>
      </c>
      <c r="D446" t="inlineStr">
        <is>
          <t>318</t>
        </is>
      </c>
      <c r="E446" t="inlineStr">
        <is>
          <t>BCDKT</t>
        </is>
      </c>
      <c r="F446" t="inlineStr">
        <is>
          <t>AAV</t>
        </is>
      </c>
      <c r="G446" t="inlineStr">
        <is>
          <t xml:space="preserve">    8. Doanh thu chưa thực hiện ngắn hạn</t>
        </is>
      </c>
      <c r="H446" t="n">
        <v>124</v>
      </c>
    </row>
    <row r="447">
      <c r="A447" s="368" t="n">
        <v>445</v>
      </c>
      <c r="B447" t="inlineStr">
        <is>
          <t>0800819038</t>
        </is>
      </c>
      <c r="C447" t="inlineStr">
        <is>
          <t>AAV-2019</t>
        </is>
      </c>
      <c r="D447" t="inlineStr">
        <is>
          <t>320</t>
        </is>
      </c>
      <c r="E447" t="inlineStr">
        <is>
          <t>BCDKT</t>
        </is>
      </c>
      <c r="F447" t="inlineStr">
        <is>
          <t>AAV</t>
        </is>
      </c>
      <c r="G447" t="inlineStr">
        <is>
          <t xml:space="preserve">    10. Vay và nợ thuê tài chính ngắn hạn</t>
        </is>
      </c>
      <c r="H447" t="n">
        <v>127752</v>
      </c>
    </row>
    <row r="448">
      <c r="A448" s="368" t="n">
        <v>446</v>
      </c>
      <c r="B448" t="inlineStr">
        <is>
          <t>0800819038</t>
        </is>
      </c>
      <c r="C448" t="inlineStr">
        <is>
          <t>AAV-2019</t>
        </is>
      </c>
      <c r="D448" t="inlineStr">
        <is>
          <t>330</t>
        </is>
      </c>
      <c r="E448" t="inlineStr">
        <is>
          <t>BCDKT</t>
        </is>
      </c>
      <c r="F448" t="inlineStr">
        <is>
          <t>AAV</t>
        </is>
      </c>
      <c r="G448" t="inlineStr">
        <is>
          <t xml:space="preserve">    II. Nợ dài hạn </t>
        </is>
      </c>
      <c r="H448" t="n">
        <v>54354</v>
      </c>
    </row>
    <row r="449">
      <c r="A449" s="368" t="n">
        <v>447</v>
      </c>
      <c r="B449" t="inlineStr">
        <is>
          <t>0800819038</t>
        </is>
      </c>
      <c r="C449" t="inlineStr">
        <is>
          <t>AAV-2019</t>
        </is>
      </c>
      <c r="D449" t="inlineStr">
        <is>
          <t>332</t>
        </is>
      </c>
      <c r="E449" t="inlineStr">
        <is>
          <t>BCDKT</t>
        </is>
      </c>
      <c r="F449" t="inlineStr">
        <is>
          <t>AAV</t>
        </is>
      </c>
      <c r="G449" t="inlineStr">
        <is>
          <t xml:space="preserve">    2. Người mua trả tiền trước dài hạn</t>
        </is>
      </c>
      <c r="H449" t="n">
        <v>37572</v>
      </c>
    </row>
    <row r="450">
      <c r="A450" s="368" t="n">
        <v>448</v>
      </c>
      <c r="B450" t="inlineStr">
        <is>
          <t>0800819038</t>
        </is>
      </c>
      <c r="C450" t="inlineStr">
        <is>
          <t>AAV-2019</t>
        </is>
      </c>
      <c r="D450" t="inlineStr">
        <is>
          <t>333</t>
        </is>
      </c>
      <c r="E450" t="inlineStr">
        <is>
          <t>BCDKT</t>
        </is>
      </c>
      <c r="F450" t="inlineStr">
        <is>
          <t>AAV</t>
        </is>
      </c>
      <c r="G450" t="inlineStr">
        <is>
          <t xml:space="preserve">    3. Chi phí phải trả dài hạn</t>
        </is>
      </c>
      <c r="H450" t="n">
        <v>12391</v>
      </c>
    </row>
    <row r="451">
      <c r="A451" s="368" t="n">
        <v>449</v>
      </c>
      <c r="B451" t="inlineStr">
        <is>
          <t>0800819038</t>
        </is>
      </c>
      <c r="C451" t="inlineStr">
        <is>
          <t>AAV-2019</t>
        </is>
      </c>
      <c r="D451" t="inlineStr">
        <is>
          <t>336</t>
        </is>
      </c>
      <c r="E451" t="inlineStr">
        <is>
          <t>BCDKT</t>
        </is>
      </c>
      <c r="F451" t="inlineStr">
        <is>
          <t>AAV</t>
        </is>
      </c>
      <c r="G451" t="inlineStr">
        <is>
          <t xml:space="preserve">    6. Doanh thu chưa thực hiện dài hạn</t>
        </is>
      </c>
      <c r="H451" t="n">
        <v>4391</v>
      </c>
    </row>
    <row r="452">
      <c r="A452" s="368" t="n">
        <v>450</v>
      </c>
      <c r="B452" t="inlineStr">
        <is>
          <t>0800819038</t>
        </is>
      </c>
      <c r="C452" t="inlineStr">
        <is>
          <t>AAV-2019</t>
        </is>
      </c>
      <c r="D452" t="inlineStr">
        <is>
          <t>400</t>
        </is>
      </c>
      <c r="E452" t="inlineStr">
        <is>
          <t>BCDKT</t>
        </is>
      </c>
      <c r="F452" t="inlineStr">
        <is>
          <t>AAV</t>
        </is>
      </c>
      <c r="G452" t="inlineStr">
        <is>
          <t xml:space="preserve">   B. VỐN CHỦ SỞ HỮU</t>
        </is>
      </c>
      <c r="H452" t="n">
        <v>373094</v>
      </c>
    </row>
    <row r="453">
      <c r="A453" s="368" t="n">
        <v>451</v>
      </c>
      <c r="B453" t="inlineStr">
        <is>
          <t>0800819038</t>
        </is>
      </c>
      <c r="C453" t="inlineStr">
        <is>
          <t>AAV-2019</t>
        </is>
      </c>
      <c r="D453" t="inlineStr">
        <is>
          <t>410</t>
        </is>
      </c>
      <c r="E453" t="inlineStr">
        <is>
          <t>BCDKT</t>
        </is>
      </c>
      <c r="F453" t="inlineStr">
        <is>
          <t>AAV</t>
        </is>
      </c>
      <c r="G453" t="inlineStr">
        <is>
          <t xml:space="preserve">    I. Vốn chủ sở hữu</t>
        </is>
      </c>
      <c r="H453" t="n">
        <v>373094</v>
      </c>
    </row>
    <row r="454">
      <c r="A454" s="368" t="n">
        <v>452</v>
      </c>
      <c r="B454" t="inlineStr">
        <is>
          <t>0800819038</t>
        </is>
      </c>
      <c r="C454" t="inlineStr">
        <is>
          <t>AAV-2019</t>
        </is>
      </c>
      <c r="D454" t="inlineStr">
        <is>
          <t>411</t>
        </is>
      </c>
      <c r="E454" t="inlineStr">
        <is>
          <t>BCDKT</t>
        </is>
      </c>
      <c r="F454" t="inlineStr">
        <is>
          <t>AAV</t>
        </is>
      </c>
      <c r="G454" t="inlineStr">
        <is>
          <t xml:space="preserve">     1. Vốn góp của chủ sở hữu</t>
        </is>
      </c>
      <c r="H454" t="n">
        <v>318750</v>
      </c>
    </row>
    <row r="455">
      <c r="A455" s="368" t="n">
        <v>453</v>
      </c>
      <c r="B455" t="inlineStr">
        <is>
          <t>0800819038</t>
        </is>
      </c>
      <c r="C455" t="inlineStr">
        <is>
          <t>AAV-2019</t>
        </is>
      </c>
      <c r="D455" t="inlineStr">
        <is>
          <t>411a</t>
        </is>
      </c>
      <c r="E455" t="inlineStr">
        <is>
          <t>BCDKT</t>
        </is>
      </c>
      <c r="F455" t="inlineStr">
        <is>
          <t>AAV</t>
        </is>
      </c>
      <c r="G455" t="inlineStr">
        <is>
          <t xml:space="preserve">     - Cổ phiếu phổ thông có quyền biểu quyết</t>
        </is>
      </c>
      <c r="H455" t="n">
        <v>318750</v>
      </c>
    </row>
    <row r="456">
      <c r="A456" s="368" t="n">
        <v>454</v>
      </c>
      <c r="B456" t="inlineStr">
        <is>
          <t>0800819038</t>
        </is>
      </c>
      <c r="C456" t="inlineStr">
        <is>
          <t>AAV-2019</t>
        </is>
      </c>
      <c r="D456" t="inlineStr">
        <is>
          <t>412</t>
        </is>
      </c>
      <c r="E456" t="inlineStr">
        <is>
          <t>BCDKT</t>
        </is>
      </c>
      <c r="F456" t="inlineStr">
        <is>
          <t>AAV</t>
        </is>
      </c>
      <c r="G456" t="inlineStr">
        <is>
          <t xml:space="preserve">    2. Thặng dư vốn cổ phần</t>
        </is>
      </c>
      <c r="H456" t="n">
        <v>-238</v>
      </c>
    </row>
    <row r="457">
      <c r="A457" s="368" t="n">
        <v>455</v>
      </c>
      <c r="B457" t="inlineStr">
        <is>
          <t>0800819038</t>
        </is>
      </c>
      <c r="C457" t="inlineStr">
        <is>
          <t>AAV-2019</t>
        </is>
      </c>
      <c r="D457" t="inlineStr">
        <is>
          <t>421</t>
        </is>
      </c>
      <c r="E457" t="inlineStr">
        <is>
          <t>BCDKT</t>
        </is>
      </c>
      <c r="F457" t="inlineStr">
        <is>
          <t>AAV</t>
        </is>
      </c>
      <c r="G457" t="inlineStr">
        <is>
          <t xml:space="preserve">     11. Lợi nhuận sau thuế chưa phân phối</t>
        </is>
      </c>
      <c r="H457" t="n">
        <v>36273</v>
      </c>
    </row>
    <row r="458">
      <c r="A458" s="368" t="n">
        <v>456</v>
      </c>
      <c r="B458" t="inlineStr">
        <is>
          <t>0800819038</t>
        </is>
      </c>
      <c r="C458" t="inlineStr">
        <is>
          <t>AAV-2019</t>
        </is>
      </c>
      <c r="D458" t="inlineStr">
        <is>
          <t>421a</t>
        </is>
      </c>
      <c r="E458" t="inlineStr">
        <is>
          <t>BCDKT</t>
        </is>
      </c>
      <c r="F458" t="inlineStr">
        <is>
          <t>AAV</t>
        </is>
      </c>
      <c r="G458" t="inlineStr">
        <is>
          <t xml:space="preserve">     - LNST chưa phân phối lũy kế đến cuối kỳ trước</t>
        </is>
      </c>
      <c r="H458" t="n">
        <v>7056</v>
      </c>
    </row>
    <row r="459">
      <c r="A459" s="368" t="n">
        <v>457</v>
      </c>
      <c r="B459" t="inlineStr">
        <is>
          <t>0800819038</t>
        </is>
      </c>
      <c r="C459" t="inlineStr">
        <is>
          <t>AAV-2019</t>
        </is>
      </c>
      <c r="D459" t="inlineStr">
        <is>
          <t>421b</t>
        </is>
      </c>
      <c r="E459" t="inlineStr">
        <is>
          <t>BCDKT</t>
        </is>
      </c>
      <c r="F459" t="inlineStr">
        <is>
          <t>AAV</t>
        </is>
      </c>
      <c r="G459" t="inlineStr">
        <is>
          <t xml:space="preserve">     - LNST chưa phân phối kỳ này</t>
        </is>
      </c>
      <c r="H459" t="n">
        <v>29217</v>
      </c>
    </row>
    <row r="460">
      <c r="A460" s="368" t="n">
        <v>458</v>
      </c>
      <c r="B460" t="inlineStr">
        <is>
          <t>0800819038</t>
        </is>
      </c>
      <c r="C460" t="inlineStr">
        <is>
          <t>AAV-2019</t>
        </is>
      </c>
      <c r="D460" t="inlineStr">
        <is>
          <t>429</t>
        </is>
      </c>
      <c r="E460" t="inlineStr">
        <is>
          <t>BCDKT</t>
        </is>
      </c>
      <c r="F460" t="inlineStr">
        <is>
          <t>AAV</t>
        </is>
      </c>
      <c r="G460" t="inlineStr">
        <is>
          <t xml:space="preserve">    13. Lợi ích cổ đông không kiểm soát</t>
        </is>
      </c>
      <c r="H460" t="n">
        <v>18309</v>
      </c>
    </row>
    <row r="461">
      <c r="A461" s="368" t="n">
        <v>459</v>
      </c>
      <c r="B461" t="inlineStr">
        <is>
          <t>0800819038</t>
        </is>
      </c>
      <c r="C461" t="inlineStr">
        <is>
          <t>AAV-2019</t>
        </is>
      </c>
      <c r="D461" t="inlineStr">
        <is>
          <t>440</t>
        </is>
      </c>
      <c r="E461" t="inlineStr">
        <is>
          <t>BCDKT</t>
        </is>
      </c>
      <c r="F461" t="inlineStr">
        <is>
          <t>AAV</t>
        </is>
      </c>
      <c r="G461" t="inlineStr">
        <is>
          <t xml:space="preserve"> TỔNG CỘNG NGUỒN VỐN</t>
        </is>
      </c>
      <c r="H461" t="n">
        <v>588735</v>
      </c>
    </row>
    <row r="462">
      <c r="A462" s="368" t="n">
        <v>460</v>
      </c>
      <c r="B462" t="inlineStr">
        <is>
          <t>0800819038</t>
        </is>
      </c>
      <c r="C462" t="inlineStr">
        <is>
          <t>AAV-2019</t>
        </is>
      </c>
      <c r="D462" t="inlineStr">
        <is>
          <t>01</t>
        </is>
      </c>
      <c r="E462" t="inlineStr">
        <is>
          <t>KQKD</t>
        </is>
      </c>
      <c r="F462" t="inlineStr">
        <is>
          <t>AAV</t>
        </is>
      </c>
      <c r="G462" t="inlineStr">
        <is>
          <t xml:space="preserve">1. Doanh thu bán hàng và cung cấp dịch vụ </t>
        </is>
      </c>
      <c r="H462" t="n">
        <v>548359</v>
      </c>
    </row>
    <row r="463">
      <c r="A463" s="368" t="n">
        <v>461</v>
      </c>
      <c r="B463" t="inlineStr">
        <is>
          <t>0800819038</t>
        </is>
      </c>
      <c r="C463" t="inlineStr">
        <is>
          <t>AAV-2019</t>
        </is>
      </c>
      <c r="D463" t="inlineStr">
        <is>
          <t>02</t>
        </is>
      </c>
      <c r="E463" t="inlineStr">
        <is>
          <t>KQKD</t>
        </is>
      </c>
      <c r="F463" t="inlineStr">
        <is>
          <t>AAV</t>
        </is>
      </c>
      <c r="G463" t="inlineStr">
        <is>
          <t>2. Các khoản giảm trừ doanh thu</t>
        </is>
      </c>
      <c r="H463" t="n">
        <v>887</v>
      </c>
    </row>
    <row r="464">
      <c r="A464" s="368" t="n">
        <v>462</v>
      </c>
      <c r="B464" t="inlineStr">
        <is>
          <t>0800819038</t>
        </is>
      </c>
      <c r="C464" t="inlineStr">
        <is>
          <t>AAV-2019</t>
        </is>
      </c>
      <c r="D464" t="inlineStr">
        <is>
          <t>10</t>
        </is>
      </c>
      <c r="E464" t="inlineStr">
        <is>
          <t>KQKD</t>
        </is>
      </c>
      <c r="F464" t="inlineStr">
        <is>
          <t>AAV</t>
        </is>
      </c>
      <c r="G464" t="inlineStr">
        <is>
          <t>3. Doanh thu thuần về bán hàng và cung cấp dịch vụ</t>
        </is>
      </c>
      <c r="H464" t="n">
        <v>547472</v>
      </c>
    </row>
    <row r="465">
      <c r="A465" s="368" t="n">
        <v>463</v>
      </c>
      <c r="B465" t="inlineStr">
        <is>
          <t>0800819038</t>
        </is>
      </c>
      <c r="C465" t="inlineStr">
        <is>
          <t>AAV-2019</t>
        </is>
      </c>
      <c r="D465" t="inlineStr">
        <is>
          <t>11</t>
        </is>
      </c>
      <c r="E465" t="inlineStr">
        <is>
          <t>KQKD</t>
        </is>
      </c>
      <c r="F465" t="inlineStr">
        <is>
          <t>AAV</t>
        </is>
      </c>
      <c r="G465" t="inlineStr">
        <is>
          <t xml:space="preserve">4. Giá vốn hàng bán </t>
        </is>
      </c>
      <c r="H465" t="n">
        <v>490133</v>
      </c>
    </row>
    <row r="466">
      <c r="A466" s="368" t="n">
        <v>464</v>
      </c>
      <c r="B466" t="inlineStr">
        <is>
          <t>0800819038</t>
        </is>
      </c>
      <c r="C466" t="inlineStr">
        <is>
          <t>AAV-2019</t>
        </is>
      </c>
      <c r="D466" t="inlineStr">
        <is>
          <t>20</t>
        </is>
      </c>
      <c r="E466" t="inlineStr">
        <is>
          <t>KQKD</t>
        </is>
      </c>
      <c r="F466" t="inlineStr">
        <is>
          <t>AAV</t>
        </is>
      </c>
      <c r="G466" t="inlineStr">
        <is>
          <t>5. Lợi nhuận gộp về bán hàng và cung cấp dịch vụ</t>
        </is>
      </c>
      <c r="H466" t="n">
        <v>57340</v>
      </c>
    </row>
    <row r="467">
      <c r="A467" s="368" t="n">
        <v>465</v>
      </c>
      <c r="B467" t="inlineStr">
        <is>
          <t>0800819038</t>
        </is>
      </c>
      <c r="C467" t="inlineStr">
        <is>
          <t>AAV-2019</t>
        </is>
      </c>
      <c r="D467" t="inlineStr">
        <is>
          <t>21</t>
        </is>
      </c>
      <c r="E467" t="inlineStr">
        <is>
          <t>KQKD</t>
        </is>
      </c>
      <c r="F467" t="inlineStr">
        <is>
          <t>AAV</t>
        </is>
      </c>
      <c r="G467" t="inlineStr">
        <is>
          <t xml:space="preserve">6.Doanh thu hoạt động tài chính </t>
        </is>
      </c>
      <c r="H467" t="n">
        <v>2109</v>
      </c>
    </row>
    <row r="468">
      <c r="A468" s="368" t="n">
        <v>466</v>
      </c>
      <c r="B468" t="inlineStr">
        <is>
          <t>0800819038</t>
        </is>
      </c>
      <c r="C468" t="inlineStr">
        <is>
          <t>AAV-2019</t>
        </is>
      </c>
      <c r="D468" t="inlineStr">
        <is>
          <t>22</t>
        </is>
      </c>
      <c r="E468" t="inlineStr">
        <is>
          <t>KQKD</t>
        </is>
      </c>
      <c r="F468" t="inlineStr">
        <is>
          <t>AAV</t>
        </is>
      </c>
      <c r="G468" t="inlineStr">
        <is>
          <t xml:space="preserve">7. Chi phí tài chính </t>
        </is>
      </c>
      <c r="H468" t="n">
        <v>4233</v>
      </c>
    </row>
    <row r="469">
      <c r="A469" s="368" t="n">
        <v>467</v>
      </c>
      <c r="B469" t="inlineStr">
        <is>
          <t>0800819038</t>
        </is>
      </c>
      <c r="C469" t="inlineStr">
        <is>
          <t>AAV-2019</t>
        </is>
      </c>
      <c r="D469" t="inlineStr">
        <is>
          <t>23</t>
        </is>
      </c>
      <c r="E469" t="inlineStr">
        <is>
          <t>KQKD</t>
        </is>
      </c>
      <c r="F469" t="inlineStr">
        <is>
          <t>AAV</t>
        </is>
      </c>
      <c r="G469" t="inlineStr">
        <is>
          <t xml:space="preserve">   Trong đó :Chi phí lãi vay</t>
        </is>
      </c>
      <c r="H469" t="n">
        <v>4232</v>
      </c>
    </row>
    <row r="470">
      <c r="A470" s="368" t="n">
        <v>468</v>
      </c>
      <c r="B470" t="inlineStr">
        <is>
          <t>0800819038</t>
        </is>
      </c>
      <c r="C470" t="inlineStr">
        <is>
          <t>AAV-2019</t>
        </is>
      </c>
      <c r="D470" t="inlineStr">
        <is>
          <t>24</t>
        </is>
      </c>
      <c r="E470" t="inlineStr">
        <is>
          <t>KQKD</t>
        </is>
      </c>
      <c r="F470" t="inlineStr">
        <is>
          <t>AAV</t>
        </is>
      </c>
      <c r="G470" t="inlineStr">
        <is>
          <t>8. Phần lãi/lỗ trong công ty liên doanh, liên kết</t>
        </is>
      </c>
      <c r="H470" t="n">
        <v>17</v>
      </c>
    </row>
    <row r="471">
      <c r="A471" s="368" t="n">
        <v>469</v>
      </c>
      <c r="B471" t="inlineStr">
        <is>
          <t>0800819038</t>
        </is>
      </c>
      <c r="C471" t="inlineStr">
        <is>
          <t>AAV-2019</t>
        </is>
      </c>
      <c r="D471" t="inlineStr">
        <is>
          <t>25</t>
        </is>
      </c>
      <c r="E471" t="inlineStr">
        <is>
          <t>KQKD</t>
        </is>
      </c>
      <c r="F471" t="inlineStr">
        <is>
          <t>AAV</t>
        </is>
      </c>
      <c r="G471" t="inlineStr">
        <is>
          <t xml:space="preserve">9. Chi phí bán hàng </t>
        </is>
      </c>
      <c r="H471" t="n">
        <v>740</v>
      </c>
    </row>
    <row r="472">
      <c r="A472" s="368" t="n">
        <v>470</v>
      </c>
      <c r="B472" t="inlineStr">
        <is>
          <t>0800819038</t>
        </is>
      </c>
      <c r="C472" t="inlineStr">
        <is>
          <t>AAV-2019</t>
        </is>
      </c>
      <c r="D472" t="inlineStr">
        <is>
          <t>26</t>
        </is>
      </c>
      <c r="E472" t="inlineStr">
        <is>
          <t>KQKD</t>
        </is>
      </c>
      <c r="F472" t="inlineStr">
        <is>
          <t>AAV</t>
        </is>
      </c>
      <c r="G472" t="inlineStr">
        <is>
          <t xml:space="preserve">10. Chi phí quản lý doanh nghiệp </t>
        </is>
      </c>
      <c r="H472" t="n">
        <v>14191</v>
      </c>
    </row>
    <row r="473">
      <c r="A473" s="368" t="n">
        <v>471</v>
      </c>
      <c r="B473" t="inlineStr">
        <is>
          <t>0800819038</t>
        </is>
      </c>
      <c r="C473" t="inlineStr">
        <is>
          <t>AAV-2019</t>
        </is>
      </c>
      <c r="D473" t="inlineStr">
        <is>
          <t>30</t>
        </is>
      </c>
      <c r="E473" t="inlineStr">
        <is>
          <t>KQKD</t>
        </is>
      </c>
      <c r="F473" t="inlineStr">
        <is>
          <t>AAV</t>
        </is>
      </c>
      <c r="G473" t="inlineStr">
        <is>
          <t>11. Lợi nhuận thuần từ hoạt động kinh doanh</t>
        </is>
      </c>
      <c r="H473" t="n">
        <v>40302</v>
      </c>
    </row>
    <row r="474">
      <c r="A474" s="368" t="n">
        <v>472</v>
      </c>
      <c r="B474" t="inlineStr">
        <is>
          <t>0800819038</t>
        </is>
      </c>
      <c r="C474" t="inlineStr">
        <is>
          <t>AAV-2019</t>
        </is>
      </c>
      <c r="D474" t="inlineStr">
        <is>
          <t>31</t>
        </is>
      </c>
      <c r="E474" t="inlineStr">
        <is>
          <t>KQKD</t>
        </is>
      </c>
      <c r="F474" t="inlineStr">
        <is>
          <t>AAV</t>
        </is>
      </c>
      <c r="G474" t="inlineStr">
        <is>
          <t xml:space="preserve">12. Thu nhập khác </t>
        </is>
      </c>
      <c r="H474" t="n">
        <v>3</v>
      </c>
    </row>
    <row r="475">
      <c r="A475" s="368" t="n">
        <v>473</v>
      </c>
      <c r="B475" t="inlineStr">
        <is>
          <t>0800819038</t>
        </is>
      </c>
      <c r="C475" t="inlineStr">
        <is>
          <t>AAV-2019</t>
        </is>
      </c>
      <c r="D475" t="inlineStr">
        <is>
          <t>32</t>
        </is>
      </c>
      <c r="E475" t="inlineStr">
        <is>
          <t>KQKD</t>
        </is>
      </c>
      <c r="F475" t="inlineStr">
        <is>
          <t>AAV</t>
        </is>
      </c>
      <c r="G475" t="inlineStr">
        <is>
          <t xml:space="preserve">13. Chi phí khác </t>
        </is>
      </c>
      <c r="H475" t="n">
        <v>671</v>
      </c>
    </row>
    <row r="476">
      <c r="A476" s="368" t="n">
        <v>474</v>
      </c>
      <c r="B476" t="inlineStr">
        <is>
          <t>0800819038</t>
        </is>
      </c>
      <c r="C476" t="inlineStr">
        <is>
          <t>AAV-2019</t>
        </is>
      </c>
      <c r="D476" t="inlineStr">
        <is>
          <t>40</t>
        </is>
      </c>
      <c r="E476" t="inlineStr">
        <is>
          <t>KQKD</t>
        </is>
      </c>
      <c r="F476" t="inlineStr">
        <is>
          <t>AAV</t>
        </is>
      </c>
      <c r="G476" t="inlineStr">
        <is>
          <t>14. Lợi nhuận khác</t>
        </is>
      </c>
      <c r="H476" t="n">
        <v>-669</v>
      </c>
    </row>
    <row r="477">
      <c r="A477" s="368" t="n">
        <v>475</v>
      </c>
      <c r="B477" t="inlineStr">
        <is>
          <t>0800819038</t>
        </is>
      </c>
      <c r="C477" t="inlineStr">
        <is>
          <t>AAV-2019</t>
        </is>
      </c>
      <c r="D477" t="inlineStr">
        <is>
          <t>50</t>
        </is>
      </c>
      <c r="E477" t="inlineStr">
        <is>
          <t>KQKD</t>
        </is>
      </c>
      <c r="F477" t="inlineStr">
        <is>
          <t>AAV</t>
        </is>
      </c>
      <c r="G477" t="inlineStr">
        <is>
          <t>15. Tổng lợi nhuận kế toán trước thuế</t>
        </is>
      </c>
      <c r="H477" t="n">
        <v>39633</v>
      </c>
    </row>
    <row r="478">
      <c r="A478" s="368" t="n">
        <v>476</v>
      </c>
      <c r="B478" t="inlineStr">
        <is>
          <t>0800819038</t>
        </is>
      </c>
      <c r="C478" t="inlineStr">
        <is>
          <t>AAV-2019</t>
        </is>
      </c>
      <c r="D478" t="inlineStr">
        <is>
          <t>51</t>
        </is>
      </c>
      <c r="E478" t="inlineStr">
        <is>
          <t>KQKD</t>
        </is>
      </c>
      <c r="F478" t="inlineStr">
        <is>
          <t>AAV</t>
        </is>
      </c>
      <c r="G478" t="inlineStr">
        <is>
          <t>16. Chi phí thuế TNDN hiện hành</t>
        </is>
      </c>
      <c r="H478" t="n">
        <v>8829</v>
      </c>
    </row>
    <row r="479">
      <c r="A479" s="368" t="n">
        <v>477</v>
      </c>
      <c r="B479" t="inlineStr">
        <is>
          <t>0800819038</t>
        </is>
      </c>
      <c r="C479" t="inlineStr">
        <is>
          <t>AAV-2019</t>
        </is>
      </c>
      <c r="D479" t="inlineStr">
        <is>
          <t>60</t>
        </is>
      </c>
      <c r="E479" t="inlineStr">
        <is>
          <t>KQKD</t>
        </is>
      </c>
      <c r="F479" t="inlineStr">
        <is>
          <t>AAV</t>
        </is>
      </c>
      <c r="G479" t="inlineStr">
        <is>
          <t>18. Lợi nhuận sau thuế thu nhập doanh nghiệp</t>
        </is>
      </c>
      <c r="H479" t="n">
        <v>30804</v>
      </c>
    </row>
    <row r="480">
      <c r="A480" s="368" t="n">
        <v>478</v>
      </c>
      <c r="B480" t="inlineStr">
        <is>
          <t>0800819038</t>
        </is>
      </c>
      <c r="C480" t="inlineStr">
        <is>
          <t>AAV-2019</t>
        </is>
      </c>
      <c r="D480" t="inlineStr">
        <is>
          <t>62</t>
        </is>
      </c>
      <c r="E480" t="inlineStr">
        <is>
          <t>KQKD</t>
        </is>
      </c>
      <c r="F480" t="inlineStr">
        <is>
          <t>AAV</t>
        </is>
      </c>
      <c r="G480" t="inlineStr">
        <is>
          <t>Lợi ích của cổ đông thiểu số</t>
        </is>
      </c>
      <c r="H480" t="n">
        <v>1587</v>
      </c>
    </row>
    <row r="481">
      <c r="A481" s="368" t="n">
        <v>479</v>
      </c>
      <c r="B481" t="inlineStr">
        <is>
          <t>0800819038</t>
        </is>
      </c>
      <c r="C481" t="inlineStr">
        <is>
          <t>AAV-2019</t>
        </is>
      </c>
      <c r="D481" t="inlineStr">
        <is>
          <t>61</t>
        </is>
      </c>
      <c r="E481" t="inlineStr">
        <is>
          <t>KQKD</t>
        </is>
      </c>
      <c r="F481" t="inlineStr">
        <is>
          <t>AAV</t>
        </is>
      </c>
      <c r="G481" t="inlineStr">
        <is>
          <t>Lợi nhuận sau thuế của cổ đông của Công ty mẹ</t>
        </is>
      </c>
      <c r="H481" t="n">
        <v>29217</v>
      </c>
    </row>
    <row r="482">
      <c r="A482" s="368" t="n">
        <v>480</v>
      </c>
      <c r="B482" t="inlineStr">
        <is>
          <t>0800819038</t>
        </is>
      </c>
      <c r="C482" t="inlineStr">
        <is>
          <t>AAV-2019</t>
        </is>
      </c>
      <c r="D482" t="inlineStr">
        <is>
          <t>70</t>
        </is>
      </c>
      <c r="E482" t="inlineStr">
        <is>
          <t>KQKD</t>
        </is>
      </c>
      <c r="F482" t="inlineStr">
        <is>
          <t>AAV</t>
        </is>
      </c>
      <c r="G482" t="inlineStr">
        <is>
          <t>19. Lãi cơ bản trên cổ phiếu (*)</t>
        </is>
      </c>
      <c r="H482" t="n">
        <v>1066</v>
      </c>
    </row>
    <row r="483">
      <c r="A483" s="368" t="n">
        <v>481</v>
      </c>
      <c r="B483" t="inlineStr">
        <is>
          <t>0800819038</t>
        </is>
      </c>
      <c r="C483" t="inlineStr">
        <is>
          <t>AAV-2019</t>
        </is>
      </c>
      <c r="D483" t="inlineStr">
        <is>
          <t>01</t>
        </is>
      </c>
      <c r="E483" t="inlineStr">
        <is>
          <t>LCTTGT</t>
        </is>
      </c>
      <c r="F483" t="inlineStr">
        <is>
          <t>AAV</t>
        </is>
      </c>
      <c r="G483" t="inlineStr">
        <is>
          <t>1. Lợi nhuận trước thuế</t>
        </is>
      </c>
      <c r="H483" t="n">
        <v>39633</v>
      </c>
    </row>
    <row r="484">
      <c r="A484" s="368" t="n">
        <v>482</v>
      </c>
      <c r="B484" t="inlineStr">
        <is>
          <t>0800819038</t>
        </is>
      </c>
      <c r="C484" t="inlineStr">
        <is>
          <t>AAV-2019</t>
        </is>
      </c>
      <c r="D484" t="inlineStr">
        <is>
          <t>02</t>
        </is>
      </c>
      <c r="E484" t="inlineStr">
        <is>
          <t>LCTTGT</t>
        </is>
      </c>
      <c r="F484" t="inlineStr">
        <is>
          <t>AAV</t>
        </is>
      </c>
      <c r="G484" t="inlineStr">
        <is>
          <t xml:space="preserve"> Khấu hao TSCĐ và BĐSĐT</t>
        </is>
      </c>
      <c r="H484" t="n">
        <v>6569</v>
      </c>
    </row>
    <row r="485">
      <c r="A485" s="368" t="n">
        <v>483</v>
      </c>
      <c r="B485" t="inlineStr">
        <is>
          <t>0800819038</t>
        </is>
      </c>
      <c r="C485" t="inlineStr">
        <is>
          <t>AAV-2019</t>
        </is>
      </c>
      <c r="D485" t="inlineStr">
        <is>
          <t>03</t>
        </is>
      </c>
      <c r="E485" t="inlineStr">
        <is>
          <t>LCTTGT</t>
        </is>
      </c>
      <c r="F485" t="inlineStr">
        <is>
          <t>AAV</t>
        </is>
      </c>
      <c r="G485" t="inlineStr">
        <is>
          <t>Các khoản dự phòng</t>
        </is>
      </c>
      <c r="H485" t="n">
        <v>919</v>
      </c>
    </row>
    <row r="486">
      <c r="A486" s="368" t="n">
        <v>484</v>
      </c>
      <c r="B486" t="inlineStr">
        <is>
          <t>0800819038</t>
        </is>
      </c>
      <c r="C486" t="inlineStr">
        <is>
          <t>AAV-2019</t>
        </is>
      </c>
      <c r="D486" t="inlineStr">
        <is>
          <t>05</t>
        </is>
      </c>
      <c r="E486" t="inlineStr">
        <is>
          <t>LCTTGT</t>
        </is>
      </c>
      <c r="F486" t="inlineStr">
        <is>
          <t>AAV</t>
        </is>
      </c>
      <c r="G486" t="inlineStr">
        <is>
          <t>Lãi, lỗ từ hoạt động đầu tư</t>
        </is>
      </c>
      <c r="H486" t="n">
        <v>-2109</v>
      </c>
    </row>
    <row r="487">
      <c r="A487" s="368" t="n">
        <v>485</v>
      </c>
      <c r="B487" t="inlineStr">
        <is>
          <t>0800819038</t>
        </is>
      </c>
      <c r="C487" t="inlineStr">
        <is>
          <t>AAV-2019</t>
        </is>
      </c>
      <c r="D487" t="inlineStr">
        <is>
          <t>06</t>
        </is>
      </c>
      <c r="E487" t="inlineStr">
        <is>
          <t>LCTTGT</t>
        </is>
      </c>
      <c r="F487" t="inlineStr">
        <is>
          <t>AAV</t>
        </is>
      </c>
      <c r="G487" t="inlineStr">
        <is>
          <t>Chi phí lãi vay</t>
        </is>
      </c>
      <c r="H487" t="n">
        <v>4232</v>
      </c>
    </row>
    <row r="488">
      <c r="A488" s="368" t="n">
        <v>486</v>
      </c>
      <c r="B488" t="inlineStr">
        <is>
          <t>0800819038</t>
        </is>
      </c>
      <c r="C488" t="inlineStr">
        <is>
          <t>AAV-2019</t>
        </is>
      </c>
      <c r="D488" t="inlineStr">
        <is>
          <t>08</t>
        </is>
      </c>
      <c r="E488" t="inlineStr">
        <is>
          <t>LCTTGT</t>
        </is>
      </c>
      <c r="F488" t="inlineStr">
        <is>
          <t>AAV</t>
        </is>
      </c>
      <c r="G488" t="inlineStr">
        <is>
          <t>3. Lợi nhuận từ hoạt động kinh doanh trước thay đổi vốn lưu động</t>
        </is>
      </c>
      <c r="H488" t="n">
        <v>49244</v>
      </c>
    </row>
    <row r="489">
      <c r="A489" s="368" t="n">
        <v>487</v>
      </c>
      <c r="B489" t="inlineStr">
        <is>
          <t>0800819038</t>
        </is>
      </c>
      <c r="C489" t="inlineStr">
        <is>
          <t>AAV-2019</t>
        </is>
      </c>
      <c r="D489" t="inlineStr">
        <is>
          <t>09</t>
        </is>
      </c>
      <c r="E489" t="inlineStr">
        <is>
          <t>LCTTGT</t>
        </is>
      </c>
      <c r="F489" t="inlineStr">
        <is>
          <t>AAV</t>
        </is>
      </c>
      <c r="G489" t="inlineStr">
        <is>
          <t>Tăng, giảm các khoản phải thu</t>
        </is>
      </c>
      <c r="H489" t="n">
        <v>-85100</v>
      </c>
    </row>
    <row r="490">
      <c r="A490" s="368" t="n">
        <v>488</v>
      </c>
      <c r="B490" t="inlineStr">
        <is>
          <t>0800819038</t>
        </is>
      </c>
      <c r="C490" t="inlineStr">
        <is>
          <t>AAV-2019</t>
        </is>
      </c>
      <c r="D490" t="inlineStr">
        <is>
          <t>10</t>
        </is>
      </c>
      <c r="E490" t="inlineStr">
        <is>
          <t>LCTTGT</t>
        </is>
      </c>
      <c r="F490" t="inlineStr">
        <is>
          <t>AAV</t>
        </is>
      </c>
      <c r="G490" t="inlineStr">
        <is>
          <t>Tăng, giảm hàng tồn kho</t>
        </is>
      </c>
      <c r="H490" t="n">
        <v>-4525</v>
      </c>
    </row>
    <row r="491">
      <c r="A491" s="368" t="n">
        <v>489</v>
      </c>
      <c r="B491" t="inlineStr">
        <is>
          <t>0800819038</t>
        </is>
      </c>
      <c r="C491" t="inlineStr">
        <is>
          <t>AAV-2019</t>
        </is>
      </c>
      <c r="D491" t="inlineStr">
        <is>
          <t>11</t>
        </is>
      </c>
      <c r="E491" t="inlineStr">
        <is>
          <t>LCTTGT</t>
        </is>
      </c>
      <c r="F491" t="inlineStr">
        <is>
          <t>AAV</t>
        </is>
      </c>
      <c r="G491" t="inlineStr">
        <is>
          <t>Tăng, giảm các khoản phải trả (không kể lãi vay phải trả, thuế thu nhập phải nộp)</t>
        </is>
      </c>
      <c r="H491" t="n">
        <v>-16370</v>
      </c>
    </row>
    <row r="492">
      <c r="A492" s="368" t="n">
        <v>490</v>
      </c>
      <c r="B492" t="inlineStr">
        <is>
          <t>0800819038</t>
        </is>
      </c>
      <c r="C492" t="inlineStr">
        <is>
          <t>AAV-2019</t>
        </is>
      </c>
      <c r="D492" t="inlineStr">
        <is>
          <t>12</t>
        </is>
      </c>
      <c r="E492" t="inlineStr">
        <is>
          <t>LCTTGT</t>
        </is>
      </c>
      <c r="F492" t="inlineStr">
        <is>
          <t>AAV</t>
        </is>
      </c>
      <c r="G492" t="inlineStr">
        <is>
          <t>Tăng, giảm chi phí trả trước</t>
        </is>
      </c>
      <c r="H492" t="n">
        <v>-518</v>
      </c>
    </row>
    <row r="493">
      <c r="A493" s="368" t="n">
        <v>491</v>
      </c>
      <c r="B493" t="inlineStr">
        <is>
          <t>0800819038</t>
        </is>
      </c>
      <c r="C493" t="inlineStr">
        <is>
          <t>AAV-2019</t>
        </is>
      </c>
      <c r="D493" t="inlineStr">
        <is>
          <t>14</t>
        </is>
      </c>
      <c r="E493" t="inlineStr">
        <is>
          <t>LCTTGT</t>
        </is>
      </c>
      <c r="F493" t="inlineStr">
        <is>
          <t>AAV</t>
        </is>
      </c>
      <c r="G493" t="inlineStr">
        <is>
          <t>Tiền lãi vay đã trả</t>
        </is>
      </c>
      <c r="H493" t="n">
        <v>-4358</v>
      </c>
    </row>
    <row r="494">
      <c r="A494" s="368" t="n">
        <v>492</v>
      </c>
      <c r="B494" t="inlineStr">
        <is>
          <t>0800819038</t>
        </is>
      </c>
      <c r="C494" t="inlineStr">
        <is>
          <t>AAV-2019</t>
        </is>
      </c>
      <c r="D494" t="inlineStr">
        <is>
          <t>15</t>
        </is>
      </c>
      <c r="E494" t="inlineStr">
        <is>
          <t>LCTTGT</t>
        </is>
      </c>
      <c r="F494" t="inlineStr">
        <is>
          <t>AAV</t>
        </is>
      </c>
      <c r="G494" t="inlineStr">
        <is>
          <t>Thuế thu nhập doanh nghiệp đã nộp</t>
        </is>
      </c>
      <c r="H494" t="n">
        <v>-12446</v>
      </c>
    </row>
    <row r="495">
      <c r="A495" s="368" t="n">
        <v>493</v>
      </c>
      <c r="B495" t="inlineStr">
        <is>
          <t>0800819038</t>
        </is>
      </c>
      <c r="C495" t="inlineStr">
        <is>
          <t>AAV-2019</t>
        </is>
      </c>
      <c r="D495" t="inlineStr">
        <is>
          <t>17</t>
        </is>
      </c>
      <c r="E495" t="inlineStr">
        <is>
          <t>LCTTGT</t>
        </is>
      </c>
      <c r="F495" t="inlineStr">
        <is>
          <t>AAV</t>
        </is>
      </c>
      <c r="G495" t="inlineStr">
        <is>
          <t>Tiền chi khác cho hoạt động kinh doanh</t>
        </is>
      </c>
      <c r="H495" t="n">
        <v>-195</v>
      </c>
    </row>
    <row r="496">
      <c r="A496" s="368" t="n">
        <v>494</v>
      </c>
      <c r="B496" t="inlineStr">
        <is>
          <t>0800819038</t>
        </is>
      </c>
      <c r="C496" t="inlineStr">
        <is>
          <t>AAV-2019</t>
        </is>
      </c>
      <c r="D496" t="inlineStr">
        <is>
          <t>20</t>
        </is>
      </c>
      <c r="E496" t="inlineStr">
        <is>
          <t>LCTTGT</t>
        </is>
      </c>
      <c r="F496" t="inlineStr">
        <is>
          <t>AAV</t>
        </is>
      </c>
      <c r="G496" t="inlineStr">
        <is>
          <t>Lưu chuyển tiền thuần từ hoạt động kinh doanh</t>
        </is>
      </c>
      <c r="H496" t="n">
        <v>-74268</v>
      </c>
    </row>
    <row r="497">
      <c r="A497" s="368" t="n">
        <v>495</v>
      </c>
      <c r="B497" t="inlineStr">
        <is>
          <t>0800819038</t>
        </is>
      </c>
      <c r="C497" t="inlineStr">
        <is>
          <t>AAV-2019</t>
        </is>
      </c>
      <c r="D497" t="inlineStr">
        <is>
          <t>21</t>
        </is>
      </c>
      <c r="E497" t="inlineStr">
        <is>
          <t>LCTTGT</t>
        </is>
      </c>
      <c r="F497" t="inlineStr">
        <is>
          <t>AAV</t>
        </is>
      </c>
      <c r="G497" t="inlineStr">
        <is>
          <t>1. Tiền chi để mua sắm, xây dựng TSCĐ và các tài sản dài hạn khác</t>
        </is>
      </c>
      <c r="H497" t="n">
        <v>-1300</v>
      </c>
    </row>
    <row r="498">
      <c r="A498" s="368" t="n">
        <v>496</v>
      </c>
      <c r="B498" t="inlineStr">
        <is>
          <t>0800819038</t>
        </is>
      </c>
      <c r="C498" t="inlineStr">
        <is>
          <t>AAV-2019</t>
        </is>
      </c>
      <c r="D498" t="inlineStr">
        <is>
          <t>25</t>
        </is>
      </c>
      <c r="E498" t="inlineStr">
        <is>
          <t>LCTTGT</t>
        </is>
      </c>
      <c r="F498" t="inlineStr">
        <is>
          <t>AAV</t>
        </is>
      </c>
      <c r="G498" t="inlineStr">
        <is>
          <t>5. Tiền chi đầu tư góp vốn vào đơn vị khác</t>
        </is>
      </c>
      <c r="H498" t="n">
        <v>-80000</v>
      </c>
    </row>
    <row r="499">
      <c r="A499" s="368" t="n">
        <v>497</v>
      </c>
      <c r="B499" t="inlineStr">
        <is>
          <t>0800819038</t>
        </is>
      </c>
      <c r="C499" t="inlineStr">
        <is>
          <t>AAV-2019</t>
        </is>
      </c>
      <c r="D499" t="inlineStr">
        <is>
          <t>27</t>
        </is>
      </c>
      <c r="E499" t="inlineStr">
        <is>
          <t>LCTTGT</t>
        </is>
      </c>
      <c r="F499" t="inlineStr">
        <is>
          <t>AAV</t>
        </is>
      </c>
      <c r="G499" t="inlineStr">
        <is>
          <t>7. Tiền thu lãi cho vay, cổ tức và lợi nhuận được chia</t>
        </is>
      </c>
      <c r="H499" t="n">
        <v>2109</v>
      </c>
    </row>
    <row r="500">
      <c r="A500" s="368" t="n">
        <v>498</v>
      </c>
      <c r="B500" t="inlineStr">
        <is>
          <t>0800819038</t>
        </is>
      </c>
      <c r="C500" t="inlineStr">
        <is>
          <t>AAV-2019</t>
        </is>
      </c>
      <c r="D500" t="inlineStr">
        <is>
          <t>30</t>
        </is>
      </c>
      <c r="E500" t="inlineStr">
        <is>
          <t>LCTTGT</t>
        </is>
      </c>
      <c r="F500" t="inlineStr">
        <is>
          <t>AAV</t>
        </is>
      </c>
      <c r="G500" t="inlineStr">
        <is>
          <t>Lưu chuyển tiền thuần từ hoạt động đầu tư</t>
        </is>
      </c>
      <c r="H500" t="n">
        <v>-79190</v>
      </c>
    </row>
    <row r="501">
      <c r="A501" s="368" t="n">
        <v>499</v>
      </c>
      <c r="B501" t="inlineStr">
        <is>
          <t>0800819038</t>
        </is>
      </c>
      <c r="C501" t="inlineStr">
        <is>
          <t>AAV-2019</t>
        </is>
      </c>
      <c r="D501" t="inlineStr">
        <is>
          <t>31</t>
        </is>
      </c>
      <c r="E501" t="inlineStr">
        <is>
          <t>LCTTGT</t>
        </is>
      </c>
      <c r="F501" t="inlineStr">
        <is>
          <t>AAV</t>
        </is>
      </c>
      <c r="G501" t="inlineStr">
        <is>
          <t>1. Tiền thu từ phát hành cổ phiếu, nhận vốn góp của chủ sở hữu</t>
        </is>
      </c>
      <c r="H501" t="n">
        <v>174805</v>
      </c>
    </row>
    <row r="502">
      <c r="A502" s="368" t="n">
        <v>500</v>
      </c>
      <c r="B502" t="inlineStr">
        <is>
          <t>0800819038</t>
        </is>
      </c>
      <c r="C502" t="inlineStr">
        <is>
          <t>AAV-2019</t>
        </is>
      </c>
      <c r="D502" t="inlineStr">
        <is>
          <t>33</t>
        </is>
      </c>
      <c r="E502" t="inlineStr">
        <is>
          <t>LCTTGT</t>
        </is>
      </c>
      <c r="F502" t="inlineStr">
        <is>
          <t>AAV</t>
        </is>
      </c>
      <c r="G502" t="inlineStr">
        <is>
          <t>3. Tiền thu từ đi vay</t>
        </is>
      </c>
      <c r="H502" t="n">
        <v>136544</v>
      </c>
    </row>
    <row r="503">
      <c r="A503" s="368" t="n">
        <v>501</v>
      </c>
      <c r="B503" t="inlineStr">
        <is>
          <t>0800819038</t>
        </is>
      </c>
      <c r="C503" t="inlineStr">
        <is>
          <t>AAV-2019</t>
        </is>
      </c>
      <c r="D503" t="inlineStr">
        <is>
          <t>34</t>
        </is>
      </c>
      <c r="E503" t="inlineStr">
        <is>
          <t>LCTTGT</t>
        </is>
      </c>
      <c r="F503" t="inlineStr">
        <is>
          <t>AAV</t>
        </is>
      </c>
      <c r="G503" t="inlineStr">
        <is>
          <t>4. Tiền trả nợ gốc vay</t>
        </is>
      </c>
      <c r="H503" t="n">
        <v>-123589</v>
      </c>
    </row>
    <row r="504">
      <c r="A504" s="368" t="n">
        <v>502</v>
      </c>
      <c r="B504" t="inlineStr">
        <is>
          <t>0800819038</t>
        </is>
      </c>
      <c r="C504" t="inlineStr">
        <is>
          <t>AAV-2019</t>
        </is>
      </c>
      <c r="D504" t="inlineStr">
        <is>
          <t>36</t>
        </is>
      </c>
      <c r="E504" t="inlineStr">
        <is>
          <t>LCTTGT</t>
        </is>
      </c>
      <c r="F504" t="inlineStr">
        <is>
          <t>AAV</t>
        </is>
      </c>
      <c r="G504" t="inlineStr">
        <is>
          <t xml:space="preserve">6. Cổ tức, lợi nhuận đã trả cho chủ sở hữu </t>
        </is>
      </c>
      <c r="H504" t="n">
        <v>-34214</v>
      </c>
    </row>
    <row r="505">
      <c r="A505" s="368" t="n">
        <v>503</v>
      </c>
      <c r="B505" t="inlineStr">
        <is>
          <t>0800819038</t>
        </is>
      </c>
      <c r="C505" t="inlineStr">
        <is>
          <t>AAV-2019</t>
        </is>
      </c>
      <c r="D505" t="inlineStr">
        <is>
          <t>40</t>
        </is>
      </c>
      <c r="E505" t="inlineStr">
        <is>
          <t>LCTTGT</t>
        </is>
      </c>
      <c r="F505" t="inlineStr">
        <is>
          <t>AAV</t>
        </is>
      </c>
      <c r="G505" t="inlineStr">
        <is>
          <t>Lưu chuyển tiền thuần từ hoạt động tài chính</t>
        </is>
      </c>
      <c r="H505" t="n">
        <v>153546</v>
      </c>
    </row>
    <row r="506">
      <c r="A506" s="368" t="n">
        <v>504</v>
      </c>
      <c r="B506" t="inlineStr">
        <is>
          <t>0800819038</t>
        </is>
      </c>
      <c r="C506" t="inlineStr">
        <is>
          <t>AAV-2019</t>
        </is>
      </c>
      <c r="D506" t="inlineStr">
        <is>
          <t>50</t>
        </is>
      </c>
      <c r="E506" t="inlineStr">
        <is>
          <t>LCTTGT</t>
        </is>
      </c>
      <c r="F506" t="inlineStr">
        <is>
          <t>AAV</t>
        </is>
      </c>
      <c r="G506" t="inlineStr">
        <is>
          <t>Lưu chuyển tiền thuần trong kỳ</t>
        </is>
      </c>
      <c r="H506" t="n">
        <v>87</v>
      </c>
    </row>
    <row r="507">
      <c r="A507" s="368" t="n">
        <v>505</v>
      </c>
      <c r="B507" t="inlineStr">
        <is>
          <t>0800819038</t>
        </is>
      </c>
      <c r="C507" t="inlineStr">
        <is>
          <t>AAV-2019</t>
        </is>
      </c>
      <c r="D507" t="inlineStr">
        <is>
          <t>60</t>
        </is>
      </c>
      <c r="E507" t="inlineStr">
        <is>
          <t>LCTTGT</t>
        </is>
      </c>
      <c r="F507" t="inlineStr">
        <is>
          <t>AAV</t>
        </is>
      </c>
      <c r="G507" t="inlineStr">
        <is>
          <t>Tiền và tương đương tiền đầu kỳ</t>
        </is>
      </c>
      <c r="H507" t="n">
        <v>19670</v>
      </c>
    </row>
    <row r="508">
      <c r="A508" s="368" t="n">
        <v>506</v>
      </c>
      <c r="B508" t="inlineStr">
        <is>
          <t>0800819038</t>
        </is>
      </c>
      <c r="C508" t="inlineStr">
        <is>
          <t>AAV-2019</t>
        </is>
      </c>
      <c r="D508" t="inlineStr">
        <is>
          <t>70</t>
        </is>
      </c>
      <c r="E508" t="inlineStr">
        <is>
          <t>LCTTGT</t>
        </is>
      </c>
      <c r="F508" t="inlineStr">
        <is>
          <t>AAV</t>
        </is>
      </c>
      <c r="G508" t="inlineStr">
        <is>
          <t>Tiền và tương đương tiền cuối kỳ</t>
        </is>
      </c>
      <c r="H508" t="n">
        <v>19757</v>
      </c>
    </row>
    <row r="509">
      <c r="A509" s="368" t="n">
        <v>507</v>
      </c>
      <c r="B509" t="inlineStr">
        <is>
          <t>0800819038</t>
        </is>
      </c>
      <c r="C509" t="inlineStr">
        <is>
          <t>AAV-2020</t>
        </is>
      </c>
      <c r="D509" t="inlineStr">
        <is>
          <t>100</t>
        </is>
      </c>
      <c r="E509" t="inlineStr">
        <is>
          <t>BCDKT</t>
        </is>
      </c>
      <c r="F509" t="inlineStr">
        <is>
          <t>AAV</t>
        </is>
      </c>
      <c r="G509" t="inlineStr">
        <is>
          <t xml:space="preserve">   A. TÀI SẢN NGẮN HẠN</t>
        </is>
      </c>
      <c r="H509" t="n">
        <v>341856</v>
      </c>
    </row>
    <row r="510">
      <c r="A510" s="368" t="n">
        <v>508</v>
      </c>
      <c r="B510" t="inlineStr">
        <is>
          <t>0800819038</t>
        </is>
      </c>
      <c r="C510" t="inlineStr">
        <is>
          <t>AAV-2020</t>
        </is>
      </c>
      <c r="D510" t="inlineStr">
        <is>
          <t>110</t>
        </is>
      </c>
      <c r="E510" t="inlineStr">
        <is>
          <t>BCDKT</t>
        </is>
      </c>
      <c r="F510" t="inlineStr">
        <is>
          <t>AAV</t>
        </is>
      </c>
      <c r="G510" t="inlineStr">
        <is>
          <t xml:space="preserve">    I. Tiền và các khoản tương đương tiền</t>
        </is>
      </c>
      <c r="H510" t="n">
        <v>3025</v>
      </c>
    </row>
    <row r="511">
      <c r="A511" s="368" t="n">
        <v>509</v>
      </c>
      <c r="B511" t="inlineStr">
        <is>
          <t>0800819038</t>
        </is>
      </c>
      <c r="C511" t="inlineStr">
        <is>
          <t>AAV-2020</t>
        </is>
      </c>
      <c r="D511" t="inlineStr">
        <is>
          <t>111</t>
        </is>
      </c>
      <c r="E511" t="inlineStr">
        <is>
          <t>BCDKT</t>
        </is>
      </c>
      <c r="F511" t="inlineStr">
        <is>
          <t>AAV</t>
        </is>
      </c>
      <c r="G511" t="inlineStr">
        <is>
          <t xml:space="preserve">    1. Tiền</t>
        </is>
      </c>
      <c r="H511" t="n">
        <v>3025</v>
      </c>
    </row>
    <row r="512">
      <c r="A512" s="368" t="n">
        <v>510</v>
      </c>
      <c r="B512" t="inlineStr">
        <is>
          <t>0800819038</t>
        </is>
      </c>
      <c r="C512" t="inlineStr">
        <is>
          <t>AAV-2020</t>
        </is>
      </c>
      <c r="D512" t="inlineStr">
        <is>
          <t>120</t>
        </is>
      </c>
      <c r="E512" t="inlineStr">
        <is>
          <t>BCDKT</t>
        </is>
      </c>
      <c r="F512" t="inlineStr">
        <is>
          <t>AAV</t>
        </is>
      </c>
      <c r="G512" t="inlineStr">
        <is>
          <t xml:space="preserve">    II.  Đầu tư tài chính ngắn hạn</t>
        </is>
      </c>
      <c r="H512" t="n">
        <v>679</v>
      </c>
    </row>
    <row r="513">
      <c r="A513" s="368" t="n">
        <v>511</v>
      </c>
      <c r="B513" t="inlineStr">
        <is>
          <t>0800819038</t>
        </is>
      </c>
      <c r="C513" t="inlineStr">
        <is>
          <t>AAV-2020</t>
        </is>
      </c>
      <c r="D513" t="inlineStr">
        <is>
          <t>123</t>
        </is>
      </c>
      <c r="E513" t="inlineStr">
        <is>
          <t>BCDKT</t>
        </is>
      </c>
      <c r="F513" t="inlineStr">
        <is>
          <t>AAV</t>
        </is>
      </c>
      <c r="G513" t="inlineStr">
        <is>
          <t xml:space="preserve">    3. Đầu tư nắm giữ đến ngày đáo hạn</t>
        </is>
      </c>
      <c r="H513" t="n">
        <v>679</v>
      </c>
    </row>
    <row r="514">
      <c r="A514" s="368" t="n">
        <v>512</v>
      </c>
      <c r="B514" t="inlineStr">
        <is>
          <t>0800819038</t>
        </is>
      </c>
      <c r="C514" t="inlineStr">
        <is>
          <t>AAV-2020</t>
        </is>
      </c>
      <c r="D514" t="inlineStr">
        <is>
          <t>130</t>
        </is>
      </c>
      <c r="E514" t="inlineStr">
        <is>
          <t>BCDKT</t>
        </is>
      </c>
      <c r="F514" t="inlineStr">
        <is>
          <t>AAV</t>
        </is>
      </c>
      <c r="G514" t="inlineStr">
        <is>
          <t xml:space="preserve">    III. Các khoản phải thu ngắn hạn</t>
        </is>
      </c>
      <c r="H514" t="n">
        <v>311812</v>
      </c>
    </row>
    <row r="515">
      <c r="A515" s="368" t="n">
        <v>513</v>
      </c>
      <c r="B515" t="inlineStr">
        <is>
          <t>0800819038</t>
        </is>
      </c>
      <c r="C515" t="inlineStr">
        <is>
          <t>AAV-2020</t>
        </is>
      </c>
      <c r="D515" t="inlineStr">
        <is>
          <t>131</t>
        </is>
      </c>
      <c r="E515" t="inlineStr">
        <is>
          <t>BCDKT</t>
        </is>
      </c>
      <c r="F515" t="inlineStr">
        <is>
          <t>AAV</t>
        </is>
      </c>
      <c r="G515" t="inlineStr">
        <is>
          <t xml:space="preserve">    1. Phải thu ngắn hạn của khách hàng</t>
        </is>
      </c>
      <c r="H515" t="n">
        <v>49810</v>
      </c>
    </row>
    <row r="516">
      <c r="A516" s="368" t="n">
        <v>514</v>
      </c>
      <c r="B516" t="inlineStr">
        <is>
          <t>0800819038</t>
        </is>
      </c>
      <c r="C516" t="inlineStr">
        <is>
          <t>AAV-2020</t>
        </is>
      </c>
      <c r="D516" t="inlineStr">
        <is>
          <t>132</t>
        </is>
      </c>
      <c r="E516" t="inlineStr">
        <is>
          <t>BCDKT</t>
        </is>
      </c>
      <c r="F516" t="inlineStr">
        <is>
          <t>AAV</t>
        </is>
      </c>
      <c r="G516" t="inlineStr">
        <is>
          <t xml:space="preserve">    2. Trả trước cho người bán ngắn hạn</t>
        </is>
      </c>
      <c r="H516" t="n">
        <v>165271</v>
      </c>
    </row>
    <row r="517">
      <c r="A517" s="368" t="n">
        <v>515</v>
      </c>
      <c r="B517" t="inlineStr">
        <is>
          <t>0800819038</t>
        </is>
      </c>
      <c r="C517" t="inlineStr">
        <is>
          <t>AAV-2020</t>
        </is>
      </c>
      <c r="D517" t="inlineStr">
        <is>
          <t>136</t>
        </is>
      </c>
      <c r="E517" t="inlineStr">
        <is>
          <t>BCDKT</t>
        </is>
      </c>
      <c r="F517" t="inlineStr">
        <is>
          <t>AAV</t>
        </is>
      </c>
      <c r="G517" t="inlineStr">
        <is>
          <t xml:space="preserve">    6. Phải thu ngắn hạn khác</t>
        </is>
      </c>
      <c r="H517" t="n">
        <v>108468</v>
      </c>
    </row>
    <row r="518">
      <c r="A518" s="368" t="n">
        <v>516</v>
      </c>
      <c r="B518" t="inlineStr">
        <is>
          <t>0800819038</t>
        </is>
      </c>
      <c r="C518" t="inlineStr">
        <is>
          <t>AAV-2020</t>
        </is>
      </c>
      <c r="D518" t="inlineStr">
        <is>
          <t>137</t>
        </is>
      </c>
      <c r="E518" t="inlineStr">
        <is>
          <t>BCDKT</t>
        </is>
      </c>
      <c r="F518" t="inlineStr">
        <is>
          <t>AAV</t>
        </is>
      </c>
      <c r="G518" t="inlineStr">
        <is>
          <t xml:space="preserve">    7. Dự phòng phải thu ngắn hạn khó đòi (*)</t>
        </is>
      </c>
      <c r="H518" t="n">
        <v>-11736</v>
      </c>
    </row>
    <row r="519">
      <c r="A519" s="368" t="n">
        <v>517</v>
      </c>
      <c r="B519" t="inlineStr">
        <is>
          <t>0800819038</t>
        </is>
      </c>
      <c r="C519" t="inlineStr">
        <is>
          <t>AAV-2020</t>
        </is>
      </c>
      <c r="D519" t="inlineStr">
        <is>
          <t>140</t>
        </is>
      </c>
      <c r="E519" t="inlineStr">
        <is>
          <t>BCDKT</t>
        </is>
      </c>
      <c r="F519" t="inlineStr">
        <is>
          <t>AAV</t>
        </is>
      </c>
      <c r="G519" t="inlineStr">
        <is>
          <t xml:space="preserve">    IV. Hàng tồn kho</t>
        </is>
      </c>
      <c r="H519" t="n">
        <v>18520</v>
      </c>
    </row>
    <row r="520">
      <c r="A520" s="368" t="n">
        <v>518</v>
      </c>
      <c r="B520" t="inlineStr">
        <is>
          <t>0800819038</t>
        </is>
      </c>
      <c r="C520" t="inlineStr">
        <is>
          <t>AAV-2020</t>
        </is>
      </c>
      <c r="D520" t="inlineStr">
        <is>
          <t>141</t>
        </is>
      </c>
      <c r="E520" t="inlineStr">
        <is>
          <t>BCDKT</t>
        </is>
      </c>
      <c r="F520" t="inlineStr">
        <is>
          <t>AAV</t>
        </is>
      </c>
      <c r="G520" t="inlineStr">
        <is>
          <t xml:space="preserve">    1. Hàng tồn kho</t>
        </is>
      </c>
      <c r="H520" t="n">
        <v>22080</v>
      </c>
    </row>
    <row r="521">
      <c r="A521" s="368" t="n">
        <v>519</v>
      </c>
      <c r="B521" t="inlineStr">
        <is>
          <t>0800819038</t>
        </is>
      </c>
      <c r="C521" t="inlineStr">
        <is>
          <t>AAV-2020</t>
        </is>
      </c>
      <c r="D521" t="inlineStr">
        <is>
          <t>149</t>
        </is>
      </c>
      <c r="E521" t="inlineStr">
        <is>
          <t>BCDKT</t>
        </is>
      </c>
      <c r="F521" t="inlineStr">
        <is>
          <t>AAV</t>
        </is>
      </c>
      <c r="G521" t="inlineStr">
        <is>
          <t xml:space="preserve">    2. Dự phòng giảm giá hàng tồn kho (*)</t>
        </is>
      </c>
      <c r="H521" t="n">
        <v>-3560</v>
      </c>
    </row>
    <row r="522">
      <c r="A522" s="368" t="n">
        <v>520</v>
      </c>
      <c r="B522" t="inlineStr">
        <is>
          <t>0800819038</t>
        </is>
      </c>
      <c r="C522" t="inlineStr">
        <is>
          <t>AAV-2020</t>
        </is>
      </c>
      <c r="D522" t="inlineStr">
        <is>
          <t>150</t>
        </is>
      </c>
      <c r="E522" t="inlineStr">
        <is>
          <t>BCDKT</t>
        </is>
      </c>
      <c r="F522" t="inlineStr">
        <is>
          <t>AAV</t>
        </is>
      </c>
      <c r="G522" t="inlineStr">
        <is>
          <t xml:space="preserve">    V. Tài sản ngắn hạn khác</t>
        </is>
      </c>
      <c r="H522" t="n">
        <v>7821</v>
      </c>
    </row>
    <row r="523">
      <c r="A523" s="368" t="n">
        <v>521</v>
      </c>
      <c r="B523" t="inlineStr">
        <is>
          <t>0800819038</t>
        </is>
      </c>
      <c r="C523" t="inlineStr">
        <is>
          <t>AAV-2020</t>
        </is>
      </c>
      <c r="D523" t="inlineStr">
        <is>
          <t>151</t>
        </is>
      </c>
      <c r="E523" t="inlineStr">
        <is>
          <t>BCDKT</t>
        </is>
      </c>
      <c r="F523" t="inlineStr">
        <is>
          <t>AAV</t>
        </is>
      </c>
      <c r="G523" t="inlineStr">
        <is>
          <t xml:space="preserve">    1. Chi phí trả trước ngắn hạn</t>
        </is>
      </c>
      <c r="H523" t="n">
        <v>29</v>
      </c>
    </row>
    <row r="524">
      <c r="A524" s="368" t="n">
        <v>522</v>
      </c>
      <c r="B524" t="inlineStr">
        <is>
          <t>0800819038</t>
        </is>
      </c>
      <c r="C524" t="inlineStr">
        <is>
          <t>AAV-2020</t>
        </is>
      </c>
      <c r="D524" t="inlineStr">
        <is>
          <t>152</t>
        </is>
      </c>
      <c r="E524" t="inlineStr">
        <is>
          <t>BCDKT</t>
        </is>
      </c>
      <c r="F524" t="inlineStr">
        <is>
          <t>AAV</t>
        </is>
      </c>
      <c r="G524" t="inlineStr">
        <is>
          <t xml:space="preserve">    2. Thuế GTGT được khấu trừ</t>
        </is>
      </c>
      <c r="H524" t="n">
        <v>7792</v>
      </c>
    </row>
    <row r="525">
      <c r="A525" s="368" t="n">
        <v>523</v>
      </c>
      <c r="B525" t="inlineStr">
        <is>
          <t>0800819038</t>
        </is>
      </c>
      <c r="C525" t="inlineStr">
        <is>
          <t>AAV-2020</t>
        </is>
      </c>
      <c r="D525" t="inlineStr">
        <is>
          <t>200</t>
        </is>
      </c>
      <c r="E525" t="inlineStr">
        <is>
          <t>BCDKT</t>
        </is>
      </c>
      <c r="F525" t="inlineStr">
        <is>
          <t>AAV</t>
        </is>
      </c>
      <c r="G525" t="inlineStr">
        <is>
          <t xml:space="preserve">   B. TÀI SẢN DÀI HẠN</t>
        </is>
      </c>
      <c r="H525" t="n">
        <v>258863</v>
      </c>
    </row>
    <row r="526">
      <c r="A526" s="368" t="n">
        <v>524</v>
      </c>
      <c r="B526" t="inlineStr">
        <is>
          <t>0800819038</t>
        </is>
      </c>
      <c r="C526" t="inlineStr">
        <is>
          <t>AAV-2020</t>
        </is>
      </c>
      <c r="D526" t="inlineStr">
        <is>
          <t>210</t>
        </is>
      </c>
      <c r="E526" t="inlineStr">
        <is>
          <t>BCDKT</t>
        </is>
      </c>
      <c r="F526" t="inlineStr">
        <is>
          <t>AAV</t>
        </is>
      </c>
      <c r="G526" t="inlineStr">
        <is>
          <t xml:space="preserve">    I. Các khoản phải thu dài hạn</t>
        </is>
      </c>
      <c r="H526" t="n">
        <v>30020</v>
      </c>
    </row>
    <row r="527">
      <c r="A527" s="368" t="n">
        <v>525</v>
      </c>
      <c r="B527" t="inlineStr">
        <is>
          <t>0800819038</t>
        </is>
      </c>
      <c r="C527" t="inlineStr">
        <is>
          <t>AAV-2020</t>
        </is>
      </c>
      <c r="D527" t="inlineStr">
        <is>
          <t>215</t>
        </is>
      </c>
      <c r="E527" t="inlineStr">
        <is>
          <t>BCDKT</t>
        </is>
      </c>
      <c r="F527" t="inlineStr">
        <is>
          <t>AAV</t>
        </is>
      </c>
      <c r="G527" t="inlineStr">
        <is>
          <t xml:space="preserve">    5. Phải thu về cho vay dài hạn</t>
        </is>
      </c>
      <c r="H527" t="n">
        <v>26300</v>
      </c>
    </row>
    <row r="528">
      <c r="A528" s="368" t="n">
        <v>526</v>
      </c>
      <c r="B528" t="inlineStr">
        <is>
          <t>0800819038</t>
        </is>
      </c>
      <c r="C528" t="inlineStr">
        <is>
          <t>AAV-2020</t>
        </is>
      </c>
      <c r="D528" t="inlineStr">
        <is>
          <t>216</t>
        </is>
      </c>
      <c r="E528" t="inlineStr">
        <is>
          <t>BCDKT</t>
        </is>
      </c>
      <c r="F528" t="inlineStr">
        <is>
          <t>AAV</t>
        </is>
      </c>
      <c r="G528" t="inlineStr">
        <is>
          <t xml:space="preserve">    6. Phải thu dài hạn khác</t>
        </is>
      </c>
      <c r="H528" t="n">
        <v>3720</v>
      </c>
    </row>
    <row r="529">
      <c r="A529" s="368" t="n">
        <v>527</v>
      </c>
      <c r="B529" t="inlineStr">
        <is>
          <t>0800819038</t>
        </is>
      </c>
      <c r="C529" t="inlineStr">
        <is>
          <t>AAV-2020</t>
        </is>
      </c>
      <c r="D529" t="inlineStr">
        <is>
          <t>220</t>
        </is>
      </c>
      <c r="E529" t="inlineStr">
        <is>
          <t>BCDKT</t>
        </is>
      </c>
      <c r="F529" t="inlineStr">
        <is>
          <t>AAV</t>
        </is>
      </c>
      <c r="G529" t="inlineStr">
        <is>
          <t xml:space="preserve">    II. Tài sản cố định</t>
        </is>
      </c>
      <c r="H529" t="n">
        <v>37216</v>
      </c>
    </row>
    <row r="530">
      <c r="A530" s="368" t="n">
        <v>528</v>
      </c>
      <c r="B530" t="inlineStr">
        <is>
          <t>0800819038</t>
        </is>
      </c>
      <c r="C530" t="inlineStr">
        <is>
          <t>AAV-2020</t>
        </is>
      </c>
      <c r="D530" t="inlineStr">
        <is>
          <t>221</t>
        </is>
      </c>
      <c r="E530" t="inlineStr">
        <is>
          <t>BCDKT</t>
        </is>
      </c>
      <c r="F530" t="inlineStr">
        <is>
          <t>AAV</t>
        </is>
      </c>
      <c r="G530" t="inlineStr">
        <is>
          <t xml:space="preserve">     1. Tài sản cố định hữu hình</t>
        </is>
      </c>
      <c r="H530" t="n">
        <v>37152</v>
      </c>
    </row>
    <row r="531">
      <c r="A531" s="368" t="n">
        <v>529</v>
      </c>
      <c r="B531" t="inlineStr">
        <is>
          <t>0800819038</t>
        </is>
      </c>
      <c r="C531" t="inlineStr">
        <is>
          <t>AAV-2020</t>
        </is>
      </c>
      <c r="D531" t="inlineStr">
        <is>
          <t>222</t>
        </is>
      </c>
      <c r="E531" t="inlineStr">
        <is>
          <t>BCDKT</t>
        </is>
      </c>
      <c r="F531" t="inlineStr">
        <is>
          <t>AAV</t>
        </is>
      </c>
      <c r="G531" t="inlineStr">
        <is>
          <t xml:space="preserve">           - Nguyên giá</t>
        </is>
      </c>
      <c r="H531" t="n">
        <v>55155</v>
      </c>
    </row>
    <row r="532">
      <c r="A532" s="368" t="n">
        <v>530</v>
      </c>
      <c r="B532" t="inlineStr">
        <is>
          <t>0800819038</t>
        </is>
      </c>
      <c r="C532" t="inlineStr">
        <is>
          <t>AAV-2020</t>
        </is>
      </c>
      <c r="D532" t="inlineStr">
        <is>
          <t>223</t>
        </is>
      </c>
      <c r="E532" t="inlineStr">
        <is>
          <t>BCDKT</t>
        </is>
      </c>
      <c r="F532" t="inlineStr">
        <is>
          <t>AAV</t>
        </is>
      </c>
      <c r="G532" t="inlineStr">
        <is>
          <t xml:space="preserve">           - Giá trị hao mòn lũy kế (*)</t>
        </is>
      </c>
      <c r="H532" t="n">
        <v>-18003</v>
      </c>
    </row>
    <row r="533">
      <c r="A533" s="368" t="n">
        <v>531</v>
      </c>
      <c r="B533" t="inlineStr">
        <is>
          <t>0800819038</t>
        </is>
      </c>
      <c r="C533" t="inlineStr">
        <is>
          <t>AAV-2020</t>
        </is>
      </c>
      <c r="D533" t="inlineStr">
        <is>
          <t>227</t>
        </is>
      </c>
      <c r="E533" t="inlineStr">
        <is>
          <t>BCDKT</t>
        </is>
      </c>
      <c r="F533" t="inlineStr">
        <is>
          <t>AAV</t>
        </is>
      </c>
      <c r="G533" t="inlineStr">
        <is>
          <t xml:space="preserve">     3. Tài sản cố định vô hình</t>
        </is>
      </c>
      <c r="H533" t="n">
        <v>64</v>
      </c>
    </row>
    <row r="534">
      <c r="A534" s="368" t="n">
        <v>532</v>
      </c>
      <c r="B534" t="inlineStr">
        <is>
          <t>0800819038</t>
        </is>
      </c>
      <c r="C534" t="inlineStr">
        <is>
          <t>AAV-2020</t>
        </is>
      </c>
      <c r="D534" t="inlineStr">
        <is>
          <t>222</t>
        </is>
      </c>
      <c r="E534" t="inlineStr">
        <is>
          <t>BCDKT</t>
        </is>
      </c>
      <c r="F534" t="inlineStr">
        <is>
          <t>AAV</t>
        </is>
      </c>
      <c r="G534" t="inlineStr">
        <is>
          <t xml:space="preserve">           - Nguyên giá</t>
        </is>
      </c>
      <c r="H534" t="n">
        <v>87</v>
      </c>
    </row>
    <row r="535">
      <c r="A535" s="368" t="n">
        <v>533</v>
      </c>
      <c r="B535" t="inlineStr">
        <is>
          <t>0800819038</t>
        </is>
      </c>
      <c r="C535" t="inlineStr">
        <is>
          <t>AAV-2020</t>
        </is>
      </c>
      <c r="D535" t="inlineStr">
        <is>
          <t>223</t>
        </is>
      </c>
      <c r="E535" t="inlineStr">
        <is>
          <t>BCDKT</t>
        </is>
      </c>
      <c r="F535" t="inlineStr">
        <is>
          <t>AAV</t>
        </is>
      </c>
      <c r="G535" t="inlineStr">
        <is>
          <t xml:space="preserve">           - Giá trị hao mòn lũy kế (*)</t>
        </is>
      </c>
      <c r="H535" t="n">
        <v>-23</v>
      </c>
    </row>
    <row r="536">
      <c r="A536" s="368" t="n">
        <v>534</v>
      </c>
      <c r="B536" t="inlineStr">
        <is>
          <t>0800819038</t>
        </is>
      </c>
      <c r="C536" t="inlineStr">
        <is>
          <t>AAV-2020</t>
        </is>
      </c>
      <c r="D536" t="inlineStr">
        <is>
          <t>230</t>
        </is>
      </c>
      <c r="E536" t="inlineStr">
        <is>
          <t>BCDKT</t>
        </is>
      </c>
      <c r="F536" t="inlineStr">
        <is>
          <t>AAV</t>
        </is>
      </c>
      <c r="G536" t="inlineStr">
        <is>
          <t xml:space="preserve">    III. Bất động sản đầu tư</t>
        </is>
      </c>
      <c r="H536" t="n">
        <v>5083</v>
      </c>
    </row>
    <row r="537">
      <c r="A537" s="368" t="n">
        <v>535</v>
      </c>
      <c r="B537" t="inlineStr">
        <is>
          <t>0800819038</t>
        </is>
      </c>
      <c r="C537" t="inlineStr">
        <is>
          <t>AAV-2020</t>
        </is>
      </c>
      <c r="D537" t="inlineStr">
        <is>
          <t>231</t>
        </is>
      </c>
      <c r="E537" t="inlineStr">
        <is>
          <t>BCDKT</t>
        </is>
      </c>
      <c r="F537" t="inlineStr">
        <is>
          <t>AAV</t>
        </is>
      </c>
      <c r="G537" t="inlineStr">
        <is>
          <t xml:space="preserve">          - Nguyên giá</t>
        </is>
      </c>
      <c r="H537" t="n">
        <v>6605</v>
      </c>
    </row>
    <row r="538">
      <c r="A538" s="368" t="n">
        <v>536</v>
      </c>
      <c r="B538" t="inlineStr">
        <is>
          <t>0800819038</t>
        </is>
      </c>
      <c r="C538" t="inlineStr">
        <is>
          <t>AAV-2020</t>
        </is>
      </c>
      <c r="D538" t="inlineStr">
        <is>
          <t>232</t>
        </is>
      </c>
      <c r="E538" t="inlineStr">
        <is>
          <t>BCDKT</t>
        </is>
      </c>
      <c r="F538" t="inlineStr">
        <is>
          <t>AAV</t>
        </is>
      </c>
      <c r="G538" t="inlineStr">
        <is>
          <t xml:space="preserve">          - Giá trị hao mòn lũy kế (*)</t>
        </is>
      </c>
      <c r="H538" t="n">
        <v>-1522</v>
      </c>
    </row>
    <row r="539">
      <c r="A539" s="368" t="n">
        <v>537</v>
      </c>
      <c r="B539" t="inlineStr">
        <is>
          <t>0800819038</t>
        </is>
      </c>
      <c r="C539" t="inlineStr">
        <is>
          <t>AAV-2020</t>
        </is>
      </c>
      <c r="D539" t="inlineStr">
        <is>
          <t>240</t>
        </is>
      </c>
      <c r="E539" t="inlineStr">
        <is>
          <t>BCDKT</t>
        </is>
      </c>
      <c r="F539" t="inlineStr">
        <is>
          <t>AAV</t>
        </is>
      </c>
      <c r="G539" t="inlineStr">
        <is>
          <t xml:space="preserve">    IV. Tài sản dở dang dài hạn</t>
        </is>
      </c>
      <c r="H539" t="n">
        <v>153118</v>
      </c>
    </row>
    <row r="540">
      <c r="A540" s="368" t="n">
        <v>538</v>
      </c>
      <c r="B540" t="inlineStr">
        <is>
          <t>0800819038</t>
        </is>
      </c>
      <c r="C540" t="inlineStr">
        <is>
          <t>AAV-2020</t>
        </is>
      </c>
      <c r="D540" t="inlineStr">
        <is>
          <t>241</t>
        </is>
      </c>
      <c r="E540" t="inlineStr">
        <is>
          <t>BCDKT</t>
        </is>
      </c>
      <c r="F540" t="inlineStr">
        <is>
          <t>AAV</t>
        </is>
      </c>
      <c r="G540" t="inlineStr">
        <is>
          <t xml:space="preserve">    1. Chi phí sản xuất, kinh doanh dở dang dài hạn</t>
        </is>
      </c>
      <c r="H540" t="n">
        <v>148755</v>
      </c>
    </row>
    <row r="541">
      <c r="A541" s="368" t="n">
        <v>539</v>
      </c>
      <c r="B541" t="inlineStr">
        <is>
          <t>0800819038</t>
        </is>
      </c>
      <c r="C541" t="inlineStr">
        <is>
          <t>AAV-2020</t>
        </is>
      </c>
      <c r="D541" t="inlineStr">
        <is>
          <t>242</t>
        </is>
      </c>
      <c r="E541" t="inlineStr">
        <is>
          <t>BCDKT</t>
        </is>
      </c>
      <c r="F541" t="inlineStr">
        <is>
          <t>AAV</t>
        </is>
      </c>
      <c r="G541" t="inlineStr">
        <is>
          <t xml:space="preserve">    2. Chi phí xây dựng cơ bản dở dang</t>
        </is>
      </c>
      <c r="H541" t="n">
        <v>4363</v>
      </c>
    </row>
    <row r="542">
      <c r="A542" s="368" t="n">
        <v>540</v>
      </c>
      <c r="B542" t="inlineStr">
        <is>
          <t>0800819038</t>
        </is>
      </c>
      <c r="C542" t="inlineStr">
        <is>
          <t>AAV-2020</t>
        </is>
      </c>
      <c r="D542" t="inlineStr">
        <is>
          <t>260</t>
        </is>
      </c>
      <c r="E542" t="inlineStr">
        <is>
          <t>BCDKT</t>
        </is>
      </c>
      <c r="F542" t="inlineStr">
        <is>
          <t>AAV</t>
        </is>
      </c>
      <c r="G542" t="inlineStr">
        <is>
          <t xml:space="preserve">    VI. Tài sản dài hạn khác</t>
        </is>
      </c>
      <c r="H542" t="n">
        <v>530</v>
      </c>
    </row>
    <row r="543">
      <c r="A543" s="368" t="n">
        <v>541</v>
      </c>
      <c r="B543" t="inlineStr">
        <is>
          <t>0800819038</t>
        </is>
      </c>
      <c r="C543" t="inlineStr">
        <is>
          <t>AAV-2020</t>
        </is>
      </c>
      <c r="D543" t="inlineStr">
        <is>
          <t>261</t>
        </is>
      </c>
      <c r="E543" t="inlineStr">
        <is>
          <t>BCDKT</t>
        </is>
      </c>
      <c r="F543" t="inlineStr">
        <is>
          <t>AAV</t>
        </is>
      </c>
      <c r="G543" t="inlineStr">
        <is>
          <t xml:space="preserve">    1. Chi phí trả trước dài hạn</t>
        </is>
      </c>
      <c r="H543" t="n">
        <v>530</v>
      </c>
    </row>
    <row r="544">
      <c r="A544" s="368" t="n">
        <v>542</v>
      </c>
      <c r="B544" t="inlineStr">
        <is>
          <t>0800819038</t>
        </is>
      </c>
      <c r="C544" t="inlineStr">
        <is>
          <t>AAV-2020</t>
        </is>
      </c>
      <c r="D544" t="inlineStr">
        <is>
          <t>269</t>
        </is>
      </c>
      <c r="E544" t="inlineStr">
        <is>
          <t>BCDKT</t>
        </is>
      </c>
      <c r="F544" t="inlineStr">
        <is>
          <t>AAV</t>
        </is>
      </c>
      <c r="G544" t="inlineStr">
        <is>
          <t xml:space="preserve">   VII. Lợi thế thương mại</t>
        </is>
      </c>
      <c r="H544" t="n">
        <v>32897</v>
      </c>
    </row>
    <row r="545">
      <c r="A545" s="368" t="n">
        <v>543</v>
      </c>
      <c r="B545" t="inlineStr">
        <is>
          <t>0800819038</t>
        </is>
      </c>
      <c r="C545" t="inlineStr">
        <is>
          <t>AAV-2020</t>
        </is>
      </c>
      <c r="D545" t="inlineStr">
        <is>
          <t>270</t>
        </is>
      </c>
      <c r="E545" t="inlineStr">
        <is>
          <t>BCDKT</t>
        </is>
      </c>
      <c r="F545" t="inlineStr">
        <is>
          <t>AAV</t>
        </is>
      </c>
      <c r="G545" t="inlineStr">
        <is>
          <t xml:space="preserve"> TỔNG CỘNG TÀI SẢN</t>
        </is>
      </c>
      <c r="H545" t="n">
        <v>600720</v>
      </c>
    </row>
    <row r="546">
      <c r="A546" s="368" t="n">
        <v>544</v>
      </c>
      <c r="B546" t="inlineStr">
        <is>
          <t>0800819038</t>
        </is>
      </c>
      <c r="C546" t="inlineStr">
        <is>
          <t>AAV-2020</t>
        </is>
      </c>
      <c r="D546" t="inlineStr">
        <is>
          <t>300</t>
        </is>
      </c>
      <c r="E546" t="inlineStr">
        <is>
          <t>BCDKT</t>
        </is>
      </c>
      <c r="F546" t="inlineStr">
        <is>
          <t>AAV</t>
        </is>
      </c>
      <c r="G546" t="inlineStr">
        <is>
          <t xml:space="preserve">   A. NỢ PHẢI TRẢ</t>
        </is>
      </c>
      <c r="H546" t="n">
        <v>213243</v>
      </c>
    </row>
    <row r="547">
      <c r="A547" s="368" t="n">
        <v>545</v>
      </c>
      <c r="B547" t="inlineStr">
        <is>
          <t>0800819038</t>
        </is>
      </c>
      <c r="C547" t="inlineStr">
        <is>
          <t>AAV-2020</t>
        </is>
      </c>
      <c r="D547" t="inlineStr">
        <is>
          <t>310</t>
        </is>
      </c>
      <c r="E547" t="inlineStr">
        <is>
          <t>BCDKT</t>
        </is>
      </c>
      <c r="F547" t="inlineStr">
        <is>
          <t>AAV</t>
        </is>
      </c>
      <c r="G547" t="inlineStr">
        <is>
          <t xml:space="preserve">    I. Nợ ngắn hạn</t>
        </is>
      </c>
      <c r="H547" t="n">
        <v>156874</v>
      </c>
    </row>
    <row r="548">
      <c r="A548" s="368" t="n">
        <v>546</v>
      </c>
      <c r="B548" t="inlineStr">
        <is>
          <t>0800819038</t>
        </is>
      </c>
      <c r="C548" t="inlineStr">
        <is>
          <t>AAV-2020</t>
        </is>
      </c>
      <c r="D548" t="inlineStr">
        <is>
          <t>311</t>
        </is>
      </c>
      <c r="E548" t="inlineStr">
        <is>
          <t>BCDKT</t>
        </is>
      </c>
      <c r="F548" t="inlineStr">
        <is>
          <t>AAV</t>
        </is>
      </c>
      <c r="G548" t="inlineStr">
        <is>
          <t xml:space="preserve">    1. Phải trả người bán ngắn hạn</t>
        </is>
      </c>
      <c r="H548" t="n">
        <v>12542</v>
      </c>
    </row>
    <row r="549">
      <c r="A549" s="368" t="n">
        <v>547</v>
      </c>
      <c r="B549" t="inlineStr">
        <is>
          <t>0800819038</t>
        </is>
      </c>
      <c r="C549" t="inlineStr">
        <is>
          <t>AAV-2020</t>
        </is>
      </c>
      <c r="D549" t="inlineStr">
        <is>
          <t>312</t>
        </is>
      </c>
      <c r="E549" t="inlineStr">
        <is>
          <t>BCDKT</t>
        </is>
      </c>
      <c r="F549" t="inlineStr">
        <is>
          <t>AAV</t>
        </is>
      </c>
      <c r="G549" t="inlineStr">
        <is>
          <t xml:space="preserve">    2. Người mua trả tiền trước ngắn hạn</t>
        </is>
      </c>
      <c r="H549" t="n">
        <v>6632</v>
      </c>
    </row>
    <row r="550">
      <c r="A550" s="368" t="n">
        <v>548</v>
      </c>
      <c r="B550" t="inlineStr">
        <is>
          <t>0800819038</t>
        </is>
      </c>
      <c r="C550" t="inlineStr">
        <is>
          <t>AAV-2020</t>
        </is>
      </c>
      <c r="D550" t="inlineStr">
        <is>
          <t>313</t>
        </is>
      </c>
      <c r="E550" t="inlineStr">
        <is>
          <t>BCDKT</t>
        </is>
      </c>
      <c r="F550" t="inlineStr">
        <is>
          <t>AAV</t>
        </is>
      </c>
      <c r="G550" t="inlineStr">
        <is>
          <t xml:space="preserve">    3. Thuế và các khoản phải nộp Nhà nước</t>
        </is>
      </c>
      <c r="H550" t="n">
        <v>2545</v>
      </c>
    </row>
    <row r="551">
      <c r="A551" s="368" t="n">
        <v>549</v>
      </c>
      <c r="B551" t="inlineStr">
        <is>
          <t>0800819038</t>
        </is>
      </c>
      <c r="C551" t="inlineStr">
        <is>
          <t>AAV-2020</t>
        </is>
      </c>
      <c r="D551" t="inlineStr">
        <is>
          <t>315</t>
        </is>
      </c>
      <c r="E551" t="inlineStr">
        <is>
          <t>BCDKT</t>
        </is>
      </c>
      <c r="F551" t="inlineStr">
        <is>
          <t>AAV</t>
        </is>
      </c>
      <c r="G551" t="inlineStr">
        <is>
          <t xml:space="preserve">    5. Chi phí phải trả ngắn hạn</t>
        </is>
      </c>
      <c r="H551" t="n">
        <v>400</v>
      </c>
    </row>
    <row r="552">
      <c r="A552" s="368" t="n">
        <v>550</v>
      </c>
      <c r="B552" t="inlineStr">
        <is>
          <t>0800819038</t>
        </is>
      </c>
      <c r="C552" t="inlineStr">
        <is>
          <t>AAV-2020</t>
        </is>
      </c>
      <c r="D552" t="inlineStr">
        <is>
          <t>318</t>
        </is>
      </c>
      <c r="E552" t="inlineStr">
        <is>
          <t>BCDKT</t>
        </is>
      </c>
      <c r="F552" t="inlineStr">
        <is>
          <t>AAV</t>
        </is>
      </c>
      <c r="G552" t="inlineStr">
        <is>
          <t xml:space="preserve">    8. Doanh thu chưa thực hiện ngắn hạn</t>
        </is>
      </c>
      <c r="H552" t="n">
        <v>177</v>
      </c>
    </row>
    <row r="553">
      <c r="A553" s="368" t="n">
        <v>551</v>
      </c>
      <c r="B553" t="inlineStr">
        <is>
          <t>0800819038</t>
        </is>
      </c>
      <c r="C553" t="inlineStr">
        <is>
          <t>AAV-2020</t>
        </is>
      </c>
      <c r="D553" t="inlineStr">
        <is>
          <t>319</t>
        </is>
      </c>
      <c r="E553" t="inlineStr">
        <is>
          <t>BCDKT</t>
        </is>
      </c>
      <c r="F553" t="inlineStr">
        <is>
          <t>AAV</t>
        </is>
      </c>
      <c r="G553" t="inlineStr">
        <is>
          <t xml:space="preserve">    9. Phải trả ngắn hạn khác</t>
        </is>
      </c>
      <c r="H553" t="n">
        <v>2</v>
      </c>
    </row>
    <row r="554">
      <c r="A554" s="368" t="n">
        <v>552</v>
      </c>
      <c r="B554" t="inlineStr">
        <is>
          <t>0800819038</t>
        </is>
      </c>
      <c r="C554" t="inlineStr">
        <is>
          <t>AAV-2020</t>
        </is>
      </c>
      <c r="D554" t="inlineStr">
        <is>
          <t>320</t>
        </is>
      </c>
      <c r="E554" t="inlineStr">
        <is>
          <t>BCDKT</t>
        </is>
      </c>
      <c r="F554" t="inlineStr">
        <is>
          <t>AAV</t>
        </is>
      </c>
      <c r="G554" t="inlineStr">
        <is>
          <t xml:space="preserve">    10. Vay và nợ thuê tài chính ngắn hạn</t>
        </is>
      </c>
      <c r="H554" t="n">
        <v>134577</v>
      </c>
    </row>
    <row r="555">
      <c r="A555" s="368" t="n">
        <v>553</v>
      </c>
      <c r="B555" t="inlineStr">
        <is>
          <t>0800819038</t>
        </is>
      </c>
      <c r="C555" t="inlineStr">
        <is>
          <t>AAV-2020</t>
        </is>
      </c>
      <c r="D555" t="inlineStr">
        <is>
          <t>330</t>
        </is>
      </c>
      <c r="E555" t="inlineStr">
        <is>
          <t>BCDKT</t>
        </is>
      </c>
      <c r="F555" t="inlineStr">
        <is>
          <t>AAV</t>
        </is>
      </c>
      <c r="G555" t="inlineStr">
        <is>
          <t xml:space="preserve">    II. Nợ dài hạn </t>
        </is>
      </c>
      <c r="H555" t="n">
        <v>56369</v>
      </c>
    </row>
    <row r="556">
      <c r="A556" s="368" t="n">
        <v>554</v>
      </c>
      <c r="B556" t="inlineStr">
        <is>
          <t>0800819038</t>
        </is>
      </c>
      <c r="C556" t="inlineStr">
        <is>
          <t>AAV-2020</t>
        </is>
      </c>
      <c r="D556" t="inlineStr">
        <is>
          <t>332</t>
        </is>
      </c>
      <c r="E556" t="inlineStr">
        <is>
          <t>BCDKT</t>
        </is>
      </c>
      <c r="F556" t="inlineStr">
        <is>
          <t>AAV</t>
        </is>
      </c>
      <c r="G556" t="inlineStr">
        <is>
          <t xml:space="preserve">    2. Người mua trả tiền trước dài hạn</t>
        </is>
      </c>
      <c r="H556" t="n">
        <v>35024</v>
      </c>
    </row>
    <row r="557">
      <c r="A557" s="368" t="n">
        <v>555</v>
      </c>
      <c r="B557" t="inlineStr">
        <is>
          <t>0800819038</t>
        </is>
      </c>
      <c r="C557" t="inlineStr">
        <is>
          <t>AAV-2020</t>
        </is>
      </c>
      <c r="D557" t="inlineStr">
        <is>
          <t>333</t>
        </is>
      </c>
      <c r="E557" t="inlineStr">
        <is>
          <t>BCDKT</t>
        </is>
      </c>
      <c r="F557" t="inlineStr">
        <is>
          <t>AAV</t>
        </is>
      </c>
      <c r="G557" t="inlineStr">
        <is>
          <t xml:space="preserve">    3. Chi phí phải trả dài hạn</t>
        </is>
      </c>
      <c r="H557" t="n">
        <v>12391</v>
      </c>
    </row>
    <row r="558">
      <c r="A558" s="368" t="n">
        <v>556</v>
      </c>
      <c r="B558" t="inlineStr">
        <is>
          <t>0800819038</t>
        </is>
      </c>
      <c r="C558" t="inlineStr">
        <is>
          <t>AAV-2020</t>
        </is>
      </c>
      <c r="D558" t="inlineStr">
        <is>
          <t>336</t>
        </is>
      </c>
      <c r="E558" t="inlineStr">
        <is>
          <t>BCDKT</t>
        </is>
      </c>
      <c r="F558" t="inlineStr">
        <is>
          <t>AAV</t>
        </is>
      </c>
      <c r="G558" t="inlineStr">
        <is>
          <t xml:space="preserve">    6. Doanh thu chưa thực hiện dài hạn</t>
        </is>
      </c>
      <c r="H558" t="n">
        <v>4214</v>
      </c>
    </row>
    <row r="559">
      <c r="A559" s="368" t="n">
        <v>557</v>
      </c>
      <c r="B559" t="inlineStr">
        <is>
          <t>0800819038</t>
        </is>
      </c>
      <c r="C559" t="inlineStr">
        <is>
          <t>AAV-2020</t>
        </is>
      </c>
      <c r="D559" t="inlineStr">
        <is>
          <t>338</t>
        </is>
      </c>
      <c r="E559" t="inlineStr">
        <is>
          <t>BCDKT</t>
        </is>
      </c>
      <c r="F559" t="inlineStr">
        <is>
          <t>AAV</t>
        </is>
      </c>
      <c r="G559" t="inlineStr">
        <is>
          <t xml:space="preserve">    8. Vay và nợ thuê tài chính dài hạn</t>
        </is>
      </c>
      <c r="H559" t="n">
        <v>4740</v>
      </c>
    </row>
    <row r="560">
      <c r="A560" s="368" t="n">
        <v>558</v>
      </c>
      <c r="B560" t="inlineStr">
        <is>
          <t>0800819038</t>
        </is>
      </c>
      <c r="C560" t="inlineStr">
        <is>
          <t>AAV-2020</t>
        </is>
      </c>
      <c r="D560" t="inlineStr">
        <is>
          <t>400</t>
        </is>
      </c>
      <c r="E560" t="inlineStr">
        <is>
          <t>BCDKT</t>
        </is>
      </c>
      <c r="F560" t="inlineStr">
        <is>
          <t>AAV</t>
        </is>
      </c>
      <c r="G560" t="inlineStr">
        <is>
          <t xml:space="preserve">   B. VỐN CHỦ SỞ HỮU</t>
        </is>
      </c>
      <c r="H560" t="n">
        <v>387477</v>
      </c>
    </row>
    <row r="561">
      <c r="A561" s="368" t="n">
        <v>559</v>
      </c>
      <c r="B561" t="inlineStr">
        <is>
          <t>0800819038</t>
        </is>
      </c>
      <c r="C561" t="inlineStr">
        <is>
          <t>AAV-2020</t>
        </is>
      </c>
      <c r="D561" t="inlineStr">
        <is>
          <t>410</t>
        </is>
      </c>
      <c r="E561" t="inlineStr">
        <is>
          <t>BCDKT</t>
        </is>
      </c>
      <c r="F561" t="inlineStr">
        <is>
          <t>AAV</t>
        </is>
      </c>
      <c r="G561" t="inlineStr">
        <is>
          <t xml:space="preserve">    I. Vốn chủ sở hữu</t>
        </is>
      </c>
      <c r="H561" t="n">
        <v>387477</v>
      </c>
    </row>
    <row r="562">
      <c r="A562" s="368" t="n">
        <v>560</v>
      </c>
      <c r="B562" t="inlineStr">
        <is>
          <t>0800819038</t>
        </is>
      </c>
      <c r="C562" t="inlineStr">
        <is>
          <t>AAV-2020</t>
        </is>
      </c>
      <c r="D562" t="inlineStr">
        <is>
          <t>411</t>
        </is>
      </c>
      <c r="E562" t="inlineStr">
        <is>
          <t>BCDKT</t>
        </is>
      </c>
      <c r="F562" t="inlineStr">
        <is>
          <t>AAV</t>
        </is>
      </c>
      <c r="G562" t="inlineStr">
        <is>
          <t xml:space="preserve">     1. Vốn góp của chủ sở hữu</t>
        </is>
      </c>
      <c r="H562" t="n">
        <v>318750</v>
      </c>
    </row>
    <row r="563">
      <c r="A563" s="368" t="n">
        <v>561</v>
      </c>
      <c r="B563" t="inlineStr">
        <is>
          <t>0800819038</t>
        </is>
      </c>
      <c r="C563" t="inlineStr">
        <is>
          <t>AAV-2020</t>
        </is>
      </c>
      <c r="D563" t="inlineStr">
        <is>
          <t>411a</t>
        </is>
      </c>
      <c r="E563" t="inlineStr">
        <is>
          <t>BCDKT</t>
        </is>
      </c>
      <c r="F563" t="inlineStr">
        <is>
          <t>AAV</t>
        </is>
      </c>
      <c r="G563" t="inlineStr">
        <is>
          <t xml:space="preserve">     - Cổ phiếu phổ thông có quyền biểu quyết</t>
        </is>
      </c>
      <c r="H563" t="n">
        <v>318750</v>
      </c>
    </row>
    <row r="564">
      <c r="A564" s="368" t="n">
        <v>562</v>
      </c>
      <c r="B564" t="inlineStr">
        <is>
          <t>0800819038</t>
        </is>
      </c>
      <c r="C564" t="inlineStr">
        <is>
          <t>AAV-2020</t>
        </is>
      </c>
      <c r="D564" t="inlineStr">
        <is>
          <t>412</t>
        </is>
      </c>
      <c r="E564" t="inlineStr">
        <is>
          <t>BCDKT</t>
        </is>
      </c>
      <c r="F564" t="inlineStr">
        <is>
          <t>AAV</t>
        </is>
      </c>
      <c r="G564" t="inlineStr">
        <is>
          <t xml:space="preserve">    2. Thặng dư vốn cổ phần</t>
        </is>
      </c>
      <c r="H564" t="n">
        <v>-238</v>
      </c>
    </row>
    <row r="565">
      <c r="A565" s="368" t="n">
        <v>563</v>
      </c>
      <c r="B565" t="inlineStr">
        <is>
          <t>0800819038</t>
        </is>
      </c>
      <c r="C565" t="inlineStr">
        <is>
          <t>AAV-2020</t>
        </is>
      </c>
      <c r="D565" t="inlineStr">
        <is>
          <t>421</t>
        </is>
      </c>
      <c r="E565" t="inlineStr">
        <is>
          <t>BCDKT</t>
        </is>
      </c>
      <c r="F565" t="inlineStr">
        <is>
          <t>AAV</t>
        </is>
      </c>
      <c r="G565" t="inlineStr">
        <is>
          <t xml:space="preserve">     11. Lợi nhuận sau thuế chưa phân phối</t>
        </is>
      </c>
      <c r="H565" t="n">
        <v>49623</v>
      </c>
    </row>
    <row r="566">
      <c r="A566" s="368" t="n">
        <v>564</v>
      </c>
      <c r="B566" t="inlineStr">
        <is>
          <t>0800819038</t>
        </is>
      </c>
      <c r="C566" t="inlineStr">
        <is>
          <t>AAV-2020</t>
        </is>
      </c>
      <c r="D566" t="inlineStr">
        <is>
          <t>421a</t>
        </is>
      </c>
      <c r="E566" t="inlineStr">
        <is>
          <t>BCDKT</t>
        </is>
      </c>
      <c r="F566" t="inlineStr">
        <is>
          <t>AAV</t>
        </is>
      </c>
      <c r="G566" t="inlineStr">
        <is>
          <t xml:space="preserve">     - LNST chưa phân phối lũy kế đến cuối kỳ trước</t>
        </is>
      </c>
      <c r="H566" t="n">
        <v>36281</v>
      </c>
    </row>
    <row r="567">
      <c r="A567" s="368" t="n">
        <v>565</v>
      </c>
      <c r="B567" t="inlineStr">
        <is>
          <t>0800819038</t>
        </is>
      </c>
      <c r="C567" t="inlineStr">
        <is>
          <t>AAV-2020</t>
        </is>
      </c>
      <c r="D567" t="inlineStr">
        <is>
          <t>421b</t>
        </is>
      </c>
      <c r="E567" t="inlineStr">
        <is>
          <t>BCDKT</t>
        </is>
      </c>
      <c r="F567" t="inlineStr">
        <is>
          <t>AAV</t>
        </is>
      </c>
      <c r="G567" t="inlineStr">
        <is>
          <t xml:space="preserve">     - LNST chưa phân phối kỳ này</t>
        </is>
      </c>
      <c r="H567" t="n">
        <v>13343</v>
      </c>
    </row>
    <row r="568">
      <c r="A568" s="368" t="n">
        <v>566</v>
      </c>
      <c r="B568" t="inlineStr">
        <is>
          <t>0800819038</t>
        </is>
      </c>
      <c r="C568" t="inlineStr">
        <is>
          <t>AAV-2020</t>
        </is>
      </c>
      <c r="D568" t="inlineStr">
        <is>
          <t>429</t>
        </is>
      </c>
      <c r="E568" t="inlineStr">
        <is>
          <t>BCDKT</t>
        </is>
      </c>
      <c r="F568" t="inlineStr">
        <is>
          <t>AAV</t>
        </is>
      </c>
      <c r="G568" t="inlineStr">
        <is>
          <t xml:space="preserve">    13. Lợi ích cổ đông không kiểm soát</t>
        </is>
      </c>
      <c r="H568" t="n">
        <v>19341</v>
      </c>
    </row>
    <row r="569">
      <c r="A569" s="368" t="n">
        <v>567</v>
      </c>
      <c r="B569" t="inlineStr">
        <is>
          <t>0800819038</t>
        </is>
      </c>
      <c r="C569" t="inlineStr">
        <is>
          <t>AAV-2020</t>
        </is>
      </c>
      <c r="D569" t="inlineStr">
        <is>
          <t>440</t>
        </is>
      </c>
      <c r="E569" t="inlineStr">
        <is>
          <t>BCDKT</t>
        </is>
      </c>
      <c r="F569" t="inlineStr">
        <is>
          <t>AAV</t>
        </is>
      </c>
      <c r="G569" t="inlineStr">
        <is>
          <t xml:space="preserve"> TỔNG CỘNG NGUỒN VỐN</t>
        </is>
      </c>
      <c r="H569" t="n">
        <v>600720</v>
      </c>
    </row>
    <row r="570">
      <c r="A570" s="368" t="n">
        <v>568</v>
      </c>
      <c r="B570" t="inlineStr">
        <is>
          <t>0800819038</t>
        </is>
      </c>
      <c r="C570" t="inlineStr">
        <is>
          <t>AAV-2020</t>
        </is>
      </c>
      <c r="D570" t="inlineStr">
        <is>
          <t>01</t>
        </is>
      </c>
      <c r="E570" t="inlineStr">
        <is>
          <t>KQKD</t>
        </is>
      </c>
      <c r="F570" t="inlineStr">
        <is>
          <t>AAV</t>
        </is>
      </c>
      <c r="G570" t="inlineStr">
        <is>
          <t xml:space="preserve">1. Doanh thu bán hàng và cung cấp dịch vụ </t>
        </is>
      </c>
      <c r="H570" t="n">
        <v>323664</v>
      </c>
    </row>
    <row r="571">
      <c r="A571" s="368" t="n">
        <v>569</v>
      </c>
      <c r="B571" t="inlineStr">
        <is>
          <t>0800819038</t>
        </is>
      </c>
      <c r="C571" t="inlineStr">
        <is>
          <t>AAV-2020</t>
        </is>
      </c>
      <c r="D571" t="inlineStr">
        <is>
          <t>02</t>
        </is>
      </c>
      <c r="E571" t="inlineStr">
        <is>
          <t>KQKD</t>
        </is>
      </c>
      <c r="F571" t="inlineStr">
        <is>
          <t>AAV</t>
        </is>
      </c>
      <c r="G571" t="inlineStr">
        <is>
          <t>2. Các khoản giảm trừ doanh thu</t>
        </is>
      </c>
      <c r="H571" t="n">
        <v>7</v>
      </c>
    </row>
    <row r="572">
      <c r="A572" s="368" t="n">
        <v>570</v>
      </c>
      <c r="B572" t="inlineStr">
        <is>
          <t>0800819038</t>
        </is>
      </c>
      <c r="C572" t="inlineStr">
        <is>
          <t>AAV-2020</t>
        </is>
      </c>
      <c r="D572" t="inlineStr">
        <is>
          <t>10</t>
        </is>
      </c>
      <c r="E572" t="inlineStr">
        <is>
          <t>KQKD</t>
        </is>
      </c>
      <c r="F572" t="inlineStr">
        <is>
          <t>AAV</t>
        </is>
      </c>
      <c r="G572" t="inlineStr">
        <is>
          <t>3. Doanh thu thuần về bán hàng và cung cấp dịch vụ</t>
        </is>
      </c>
      <c r="H572" t="n">
        <v>323657</v>
      </c>
    </row>
    <row r="573">
      <c r="A573" s="368" t="n">
        <v>571</v>
      </c>
      <c r="B573" t="inlineStr">
        <is>
          <t>0800819038</t>
        </is>
      </c>
      <c r="C573" t="inlineStr">
        <is>
          <t>AAV-2020</t>
        </is>
      </c>
      <c r="D573" t="inlineStr">
        <is>
          <t>11</t>
        </is>
      </c>
      <c r="E573" t="inlineStr">
        <is>
          <t>KQKD</t>
        </is>
      </c>
      <c r="F573" t="inlineStr">
        <is>
          <t>AAV</t>
        </is>
      </c>
      <c r="G573" t="inlineStr">
        <is>
          <t xml:space="preserve">4. Giá vốn hàng bán </t>
        </is>
      </c>
      <c r="H573" t="n">
        <v>291939</v>
      </c>
    </row>
    <row r="574">
      <c r="A574" s="368" t="n">
        <v>572</v>
      </c>
      <c r="B574" t="inlineStr">
        <is>
          <t>0800819038</t>
        </is>
      </c>
      <c r="C574" t="inlineStr">
        <is>
          <t>AAV-2020</t>
        </is>
      </c>
      <c r="D574" t="inlineStr">
        <is>
          <t>20</t>
        </is>
      </c>
      <c r="E574" t="inlineStr">
        <is>
          <t>KQKD</t>
        </is>
      </c>
      <c r="F574" t="inlineStr">
        <is>
          <t>AAV</t>
        </is>
      </c>
      <c r="G574" t="inlineStr">
        <is>
          <t>5. Lợi nhuận gộp về bán hàng và cung cấp dịch vụ</t>
        </is>
      </c>
      <c r="H574" t="n">
        <v>31718</v>
      </c>
    </row>
    <row r="575">
      <c r="A575" s="368" t="n">
        <v>573</v>
      </c>
      <c r="B575" t="inlineStr">
        <is>
          <t>0800819038</t>
        </is>
      </c>
      <c r="C575" t="inlineStr">
        <is>
          <t>AAV-2020</t>
        </is>
      </c>
      <c r="D575" t="inlineStr">
        <is>
          <t>21</t>
        </is>
      </c>
      <c r="E575" t="inlineStr">
        <is>
          <t>KQKD</t>
        </is>
      </c>
      <c r="F575" t="inlineStr">
        <is>
          <t>AAV</t>
        </is>
      </c>
      <c r="G575" t="inlineStr">
        <is>
          <t xml:space="preserve">6.Doanh thu hoạt động tài chính </t>
        </is>
      </c>
      <c r="H575" t="n">
        <v>13816</v>
      </c>
    </row>
    <row r="576">
      <c r="A576" s="368" t="n">
        <v>574</v>
      </c>
      <c r="B576" t="inlineStr">
        <is>
          <t>0800819038</t>
        </is>
      </c>
      <c r="C576" t="inlineStr">
        <is>
          <t>AAV-2020</t>
        </is>
      </c>
      <c r="D576" t="inlineStr">
        <is>
          <t>22</t>
        </is>
      </c>
      <c r="E576" t="inlineStr">
        <is>
          <t>KQKD</t>
        </is>
      </c>
      <c r="F576" t="inlineStr">
        <is>
          <t>AAV</t>
        </is>
      </c>
      <c r="G576" t="inlineStr">
        <is>
          <t xml:space="preserve">7. Chi phí tài chính </t>
        </is>
      </c>
      <c r="H576" t="n">
        <v>4373</v>
      </c>
    </row>
    <row r="577">
      <c r="A577" s="368" t="n">
        <v>575</v>
      </c>
      <c r="B577" t="inlineStr">
        <is>
          <t>0800819038</t>
        </is>
      </c>
      <c r="C577" t="inlineStr">
        <is>
          <t>AAV-2020</t>
        </is>
      </c>
      <c r="D577" t="inlineStr">
        <is>
          <t>23</t>
        </is>
      </c>
      <c r="E577" t="inlineStr">
        <is>
          <t>KQKD</t>
        </is>
      </c>
      <c r="F577" t="inlineStr">
        <is>
          <t>AAV</t>
        </is>
      </c>
      <c r="G577" t="inlineStr">
        <is>
          <t xml:space="preserve">   Trong đó :Chi phí lãi vay</t>
        </is>
      </c>
      <c r="H577" t="n">
        <v>4372</v>
      </c>
    </row>
    <row r="578">
      <c r="A578" s="368" t="n">
        <v>576</v>
      </c>
      <c r="B578" t="inlineStr">
        <is>
          <t>0800819038</t>
        </is>
      </c>
      <c r="C578" t="inlineStr">
        <is>
          <t>AAV-2020</t>
        </is>
      </c>
      <c r="D578" t="inlineStr">
        <is>
          <t>25</t>
        </is>
      </c>
      <c r="E578" t="inlineStr">
        <is>
          <t>KQKD</t>
        </is>
      </c>
      <c r="F578" t="inlineStr">
        <is>
          <t>AAV</t>
        </is>
      </c>
      <c r="G578" t="inlineStr">
        <is>
          <t xml:space="preserve">9. Chi phí bán hàng </t>
        </is>
      </c>
      <c r="H578" t="n">
        <v>521</v>
      </c>
    </row>
    <row r="579">
      <c r="A579" s="368" t="n">
        <v>577</v>
      </c>
      <c r="B579" t="inlineStr">
        <is>
          <t>0800819038</t>
        </is>
      </c>
      <c r="C579" t="inlineStr">
        <is>
          <t>AAV-2020</t>
        </is>
      </c>
      <c r="D579" t="inlineStr">
        <is>
          <t>26</t>
        </is>
      </c>
      <c r="E579" t="inlineStr">
        <is>
          <t>KQKD</t>
        </is>
      </c>
      <c r="F579" t="inlineStr">
        <is>
          <t>AAV</t>
        </is>
      </c>
      <c r="G579" t="inlineStr">
        <is>
          <t xml:space="preserve">10. Chi phí quản lý doanh nghiệp </t>
        </is>
      </c>
      <c r="H579" t="n">
        <v>22298</v>
      </c>
    </row>
    <row r="580">
      <c r="A580" s="368" t="n">
        <v>578</v>
      </c>
      <c r="B580" t="inlineStr">
        <is>
          <t>0800819038</t>
        </is>
      </c>
      <c r="C580" t="inlineStr">
        <is>
          <t>AAV-2020</t>
        </is>
      </c>
      <c r="D580" t="inlineStr">
        <is>
          <t>30</t>
        </is>
      </c>
      <c r="E580" t="inlineStr">
        <is>
          <t>KQKD</t>
        </is>
      </c>
      <c r="F580" t="inlineStr">
        <is>
          <t>AAV</t>
        </is>
      </c>
      <c r="G580" t="inlineStr">
        <is>
          <t>11. Lợi nhuận thuần từ hoạt động kinh doanh</t>
        </is>
      </c>
      <c r="H580" t="n">
        <v>18343</v>
      </c>
    </row>
    <row r="581">
      <c r="A581" s="368" t="n">
        <v>579</v>
      </c>
      <c r="B581" t="inlineStr">
        <is>
          <t>0800819038</t>
        </is>
      </c>
      <c r="C581" t="inlineStr">
        <is>
          <t>AAV-2020</t>
        </is>
      </c>
      <c r="D581" t="inlineStr">
        <is>
          <t>31</t>
        </is>
      </c>
      <c r="E581" t="inlineStr">
        <is>
          <t>KQKD</t>
        </is>
      </c>
      <c r="F581" t="inlineStr">
        <is>
          <t>AAV</t>
        </is>
      </c>
      <c r="G581" t="inlineStr">
        <is>
          <t xml:space="preserve">12. Thu nhập khác </t>
        </is>
      </c>
      <c r="H581" t="n">
        <v>446</v>
      </c>
    </row>
    <row r="582">
      <c r="A582" s="368" t="n">
        <v>580</v>
      </c>
      <c r="B582" t="inlineStr">
        <is>
          <t>0800819038</t>
        </is>
      </c>
      <c r="C582" t="inlineStr">
        <is>
          <t>AAV-2020</t>
        </is>
      </c>
      <c r="D582" t="inlineStr">
        <is>
          <t>32</t>
        </is>
      </c>
      <c r="E582" t="inlineStr">
        <is>
          <t>KQKD</t>
        </is>
      </c>
      <c r="F582" t="inlineStr">
        <is>
          <t>AAV</t>
        </is>
      </c>
      <c r="G582" t="inlineStr">
        <is>
          <t xml:space="preserve">13. Chi phí khác </t>
        </is>
      </c>
      <c r="H582" t="n">
        <v>1020</v>
      </c>
    </row>
    <row r="583">
      <c r="A583" s="368" t="n">
        <v>581</v>
      </c>
      <c r="B583" t="inlineStr">
        <is>
          <t>0800819038</t>
        </is>
      </c>
      <c r="C583" t="inlineStr">
        <is>
          <t>AAV-2020</t>
        </is>
      </c>
      <c r="D583" t="inlineStr">
        <is>
          <t>40</t>
        </is>
      </c>
      <c r="E583" t="inlineStr">
        <is>
          <t>KQKD</t>
        </is>
      </c>
      <c r="F583" t="inlineStr">
        <is>
          <t>AAV</t>
        </is>
      </c>
      <c r="G583" t="inlineStr">
        <is>
          <t>14. Lợi nhuận khác</t>
        </is>
      </c>
      <c r="H583" t="n">
        <v>-574</v>
      </c>
    </row>
    <row r="584">
      <c r="A584" s="368" t="n">
        <v>582</v>
      </c>
      <c r="B584" t="inlineStr">
        <is>
          <t>0800819038</t>
        </is>
      </c>
      <c r="C584" t="inlineStr">
        <is>
          <t>AAV-2020</t>
        </is>
      </c>
      <c r="D584" t="inlineStr">
        <is>
          <t>50</t>
        </is>
      </c>
      <c r="E584" t="inlineStr">
        <is>
          <t>KQKD</t>
        </is>
      </c>
      <c r="F584" t="inlineStr">
        <is>
          <t>AAV</t>
        </is>
      </c>
      <c r="G584" t="inlineStr">
        <is>
          <t>15. Tổng lợi nhuận kế toán trước thuế</t>
        </is>
      </c>
      <c r="H584" t="n">
        <v>17769</v>
      </c>
    </row>
    <row r="585">
      <c r="A585" s="368" t="n">
        <v>583</v>
      </c>
      <c r="B585" t="inlineStr">
        <is>
          <t>0800819038</t>
        </is>
      </c>
      <c r="C585" t="inlineStr">
        <is>
          <t>AAV-2020</t>
        </is>
      </c>
      <c r="D585" t="inlineStr">
        <is>
          <t>51</t>
        </is>
      </c>
      <c r="E585" t="inlineStr">
        <is>
          <t>KQKD</t>
        </is>
      </c>
      <c r="F585" t="inlineStr">
        <is>
          <t>AAV</t>
        </is>
      </c>
      <c r="G585" t="inlineStr">
        <is>
          <t>16. Chi phí thuế TNDN hiện hành</t>
        </is>
      </c>
      <c r="H585" t="n">
        <v>3387</v>
      </c>
    </row>
    <row r="586">
      <c r="A586" s="368" t="n">
        <v>584</v>
      </c>
      <c r="B586" t="inlineStr">
        <is>
          <t>0800819038</t>
        </is>
      </c>
      <c r="C586" t="inlineStr">
        <is>
          <t>AAV-2020</t>
        </is>
      </c>
      <c r="D586" t="inlineStr">
        <is>
          <t>60</t>
        </is>
      </c>
      <c r="E586" t="inlineStr">
        <is>
          <t>KQKD</t>
        </is>
      </c>
      <c r="F586" t="inlineStr">
        <is>
          <t>AAV</t>
        </is>
      </c>
      <c r="G586" t="inlineStr">
        <is>
          <t>18. Lợi nhuận sau thuế thu nhập doanh nghiệp</t>
        </is>
      </c>
      <c r="H586" t="n">
        <v>14382</v>
      </c>
    </row>
    <row r="587">
      <c r="A587" s="368" t="n">
        <v>585</v>
      </c>
      <c r="B587" t="inlineStr">
        <is>
          <t>0800819038</t>
        </is>
      </c>
      <c r="C587" t="inlineStr">
        <is>
          <t>AAV-2020</t>
        </is>
      </c>
      <c r="D587" t="inlineStr">
        <is>
          <t>62</t>
        </is>
      </c>
      <c r="E587" t="inlineStr">
        <is>
          <t>KQKD</t>
        </is>
      </c>
      <c r="F587" t="inlineStr">
        <is>
          <t>AAV</t>
        </is>
      </c>
      <c r="G587" t="inlineStr">
        <is>
          <t>Lợi ích của cổ đông thiểu số</t>
        </is>
      </c>
      <c r="H587" t="n">
        <v>1040</v>
      </c>
    </row>
    <row r="588">
      <c r="A588" s="368" t="n">
        <v>586</v>
      </c>
      <c r="B588" t="inlineStr">
        <is>
          <t>0800819038</t>
        </is>
      </c>
      <c r="C588" t="inlineStr">
        <is>
          <t>AAV-2020</t>
        </is>
      </c>
      <c r="D588" t="inlineStr">
        <is>
          <t>61</t>
        </is>
      </c>
      <c r="E588" t="inlineStr">
        <is>
          <t>KQKD</t>
        </is>
      </c>
      <c r="F588" t="inlineStr">
        <is>
          <t>AAV</t>
        </is>
      </c>
      <c r="G588" t="inlineStr">
        <is>
          <t>Lợi nhuận sau thuế của cổ đông của Công ty mẹ</t>
        </is>
      </c>
      <c r="H588" t="n">
        <v>13343</v>
      </c>
    </row>
    <row r="589">
      <c r="A589" s="368" t="n">
        <v>587</v>
      </c>
      <c r="B589" t="inlineStr">
        <is>
          <t>0800819038</t>
        </is>
      </c>
      <c r="C589" t="inlineStr">
        <is>
          <t>AAV-2020</t>
        </is>
      </c>
      <c r="D589" t="inlineStr">
        <is>
          <t>70</t>
        </is>
      </c>
      <c r="E589" t="inlineStr">
        <is>
          <t>KQKD</t>
        </is>
      </c>
      <c r="F589" t="inlineStr">
        <is>
          <t>AAV</t>
        </is>
      </c>
      <c r="G589" t="inlineStr">
        <is>
          <t>19. Lãi cơ bản trên cổ phiếu (*)</t>
        </is>
      </c>
      <c r="H589" t="n">
        <v>419</v>
      </c>
    </row>
    <row r="590">
      <c r="A590" s="368" t="n">
        <v>588</v>
      </c>
      <c r="B590" t="inlineStr">
        <is>
          <t>0800819038</t>
        </is>
      </c>
      <c r="C590" t="inlineStr">
        <is>
          <t>AAV-2020</t>
        </is>
      </c>
      <c r="D590" t="inlineStr">
        <is>
          <t>01</t>
        </is>
      </c>
      <c r="E590" t="inlineStr">
        <is>
          <t>LCTTGT</t>
        </is>
      </c>
      <c r="F590" t="inlineStr">
        <is>
          <t>AAV</t>
        </is>
      </c>
      <c r="G590" t="inlineStr">
        <is>
          <t>1. Lợi nhuận trước thuế</t>
        </is>
      </c>
      <c r="H590" t="n">
        <v>17769</v>
      </c>
    </row>
    <row r="591">
      <c r="A591" s="368" t="n">
        <v>589</v>
      </c>
      <c r="B591" t="inlineStr">
        <is>
          <t>0800819038</t>
        </is>
      </c>
      <c r="C591" t="inlineStr">
        <is>
          <t>AAV-2020</t>
        </is>
      </c>
      <c r="D591" t="inlineStr">
        <is>
          <t>02</t>
        </is>
      </c>
      <c r="E591" t="inlineStr">
        <is>
          <t>LCTTGT</t>
        </is>
      </c>
      <c r="F591" t="inlineStr">
        <is>
          <t>AAV</t>
        </is>
      </c>
      <c r="G591" t="inlineStr">
        <is>
          <t xml:space="preserve"> Khấu hao TSCĐ và BĐSĐT</t>
        </is>
      </c>
      <c r="H591" t="n">
        <v>7547</v>
      </c>
    </row>
    <row r="592">
      <c r="A592" s="368" t="n">
        <v>590</v>
      </c>
      <c r="B592" t="inlineStr">
        <is>
          <t>0800819038</t>
        </is>
      </c>
      <c r="C592" t="inlineStr">
        <is>
          <t>AAV-2020</t>
        </is>
      </c>
      <c r="D592" t="inlineStr">
        <is>
          <t>03</t>
        </is>
      </c>
      <c r="E592" t="inlineStr">
        <is>
          <t>LCTTGT</t>
        </is>
      </c>
      <c r="F592" t="inlineStr">
        <is>
          <t>AAV</t>
        </is>
      </c>
      <c r="G592" t="inlineStr">
        <is>
          <t>Các khoản dự phòng</t>
        </is>
      </c>
      <c r="H592" t="n">
        <v>10331</v>
      </c>
    </row>
    <row r="593">
      <c r="A593" s="368" t="n">
        <v>591</v>
      </c>
      <c r="B593" t="inlineStr">
        <is>
          <t>0800819038</t>
        </is>
      </c>
      <c r="C593" t="inlineStr">
        <is>
          <t>AAV-2020</t>
        </is>
      </c>
      <c r="D593" t="inlineStr">
        <is>
          <t>05</t>
        </is>
      </c>
      <c r="E593" t="inlineStr">
        <is>
          <t>LCTTGT</t>
        </is>
      </c>
      <c r="F593" t="inlineStr">
        <is>
          <t>AAV</t>
        </is>
      </c>
      <c r="G593" t="inlineStr">
        <is>
          <t>Lãi, lỗ từ hoạt động đầu tư</t>
        </is>
      </c>
      <c r="H593" t="n">
        <v>-13816</v>
      </c>
    </row>
    <row r="594">
      <c r="A594" s="368" t="n">
        <v>592</v>
      </c>
      <c r="B594" t="inlineStr">
        <is>
          <t>0800819038</t>
        </is>
      </c>
      <c r="C594" t="inlineStr">
        <is>
          <t>AAV-2020</t>
        </is>
      </c>
      <c r="D594" t="inlineStr">
        <is>
          <t>06</t>
        </is>
      </c>
      <c r="E594" t="inlineStr">
        <is>
          <t>LCTTGT</t>
        </is>
      </c>
      <c r="F594" t="inlineStr">
        <is>
          <t>AAV</t>
        </is>
      </c>
      <c r="G594" t="inlineStr">
        <is>
          <t>Chi phí lãi vay</t>
        </is>
      </c>
      <c r="H594" t="n">
        <v>4574</v>
      </c>
    </row>
    <row r="595">
      <c r="A595" s="368" t="n">
        <v>593</v>
      </c>
      <c r="B595" t="inlineStr">
        <is>
          <t>0800819038</t>
        </is>
      </c>
      <c r="C595" t="inlineStr">
        <is>
          <t>AAV-2020</t>
        </is>
      </c>
      <c r="D595" t="inlineStr">
        <is>
          <t>08</t>
        </is>
      </c>
      <c r="E595" t="inlineStr">
        <is>
          <t>LCTTGT</t>
        </is>
      </c>
      <c r="F595" t="inlineStr">
        <is>
          <t>AAV</t>
        </is>
      </c>
      <c r="G595" t="inlineStr">
        <is>
          <t>3. Lợi nhuận từ hoạt động kinh doanh trước thay đổi vốn lưu động</t>
        </is>
      </c>
      <c r="H595" t="n">
        <v>26406</v>
      </c>
    </row>
    <row r="596">
      <c r="A596" s="368" t="n">
        <v>594</v>
      </c>
      <c r="B596" t="inlineStr">
        <is>
          <t>0800819038</t>
        </is>
      </c>
      <c r="C596" t="inlineStr">
        <is>
          <t>AAV-2020</t>
        </is>
      </c>
      <c r="D596" t="inlineStr">
        <is>
          <t>09</t>
        </is>
      </c>
      <c r="E596" t="inlineStr">
        <is>
          <t>LCTTGT</t>
        </is>
      </c>
      <c r="F596" t="inlineStr">
        <is>
          <t>AAV</t>
        </is>
      </c>
      <c r="G596" t="inlineStr">
        <is>
          <t>Tăng, giảm các khoản phải thu</t>
        </is>
      </c>
      <c r="H596" t="n">
        <v>-16947</v>
      </c>
    </row>
    <row r="597">
      <c r="A597" s="368" t="n">
        <v>595</v>
      </c>
      <c r="B597" t="inlineStr">
        <is>
          <t>0800819038</t>
        </is>
      </c>
      <c r="C597" t="inlineStr">
        <is>
          <t>AAV-2020</t>
        </is>
      </c>
      <c r="D597" t="inlineStr">
        <is>
          <t>10</t>
        </is>
      </c>
      <c r="E597" t="inlineStr">
        <is>
          <t>LCTTGT</t>
        </is>
      </c>
      <c r="F597" t="inlineStr">
        <is>
          <t>AAV</t>
        </is>
      </c>
      <c r="G597" t="inlineStr">
        <is>
          <t>Tăng, giảm hàng tồn kho</t>
        </is>
      </c>
      <c r="H597" t="n">
        <v>-12233</v>
      </c>
    </row>
    <row r="598">
      <c r="A598" s="368" t="n">
        <v>596</v>
      </c>
      <c r="B598" t="inlineStr">
        <is>
          <t>0800819038</t>
        </is>
      </c>
      <c r="C598" t="inlineStr">
        <is>
          <t>AAV-2020</t>
        </is>
      </c>
      <c r="D598" t="inlineStr">
        <is>
          <t>11</t>
        </is>
      </c>
      <c r="E598" t="inlineStr">
        <is>
          <t>LCTTGT</t>
        </is>
      </c>
      <c r="F598" t="inlineStr">
        <is>
          <t>AAV</t>
        </is>
      </c>
      <c r="G598" t="inlineStr">
        <is>
          <t>Tăng, giảm các khoản phải trả (không kể lãi vay phải trả, thuế thu nhập phải nộp)</t>
        </is>
      </c>
      <c r="H598" t="n">
        <v>-14317</v>
      </c>
    </row>
    <row r="599">
      <c r="A599" s="368" t="n">
        <v>597</v>
      </c>
      <c r="B599" t="inlineStr">
        <is>
          <t>0800819038</t>
        </is>
      </c>
      <c r="C599" t="inlineStr">
        <is>
          <t>AAV-2020</t>
        </is>
      </c>
      <c r="D599" t="inlineStr">
        <is>
          <t>12</t>
        </is>
      </c>
      <c r="E599" t="inlineStr">
        <is>
          <t>LCTTGT</t>
        </is>
      </c>
      <c r="F599" t="inlineStr">
        <is>
          <t>AAV</t>
        </is>
      </c>
      <c r="G599" t="inlineStr">
        <is>
          <t>Tăng, giảm chi phí trả trước</t>
        </is>
      </c>
      <c r="H599" t="n">
        <v>248</v>
      </c>
    </row>
    <row r="600">
      <c r="A600" s="368" t="n">
        <v>598</v>
      </c>
      <c r="B600" t="inlineStr">
        <is>
          <t>0800819038</t>
        </is>
      </c>
      <c r="C600" t="inlineStr">
        <is>
          <t>AAV-2020</t>
        </is>
      </c>
      <c r="D600" t="inlineStr">
        <is>
          <t>14</t>
        </is>
      </c>
      <c r="E600" t="inlineStr">
        <is>
          <t>LCTTGT</t>
        </is>
      </c>
      <c r="F600" t="inlineStr">
        <is>
          <t>AAV</t>
        </is>
      </c>
      <c r="G600" t="inlineStr">
        <is>
          <t>Tiền lãi vay đã trả</t>
        </is>
      </c>
      <c r="H600" t="n">
        <v>-4514</v>
      </c>
    </row>
    <row r="601">
      <c r="A601" s="368" t="n">
        <v>599</v>
      </c>
      <c r="B601" t="inlineStr">
        <is>
          <t>0800819038</t>
        </is>
      </c>
      <c r="C601" t="inlineStr">
        <is>
          <t>AAV-2020</t>
        </is>
      </c>
      <c r="D601" t="inlineStr">
        <is>
          <t>15</t>
        </is>
      </c>
      <c r="E601" t="inlineStr">
        <is>
          <t>LCTTGT</t>
        </is>
      </c>
      <c r="F601" t="inlineStr">
        <is>
          <t>AAV</t>
        </is>
      </c>
      <c r="G601" t="inlineStr">
        <is>
          <t>Thuế thu nhập doanh nghiệp đã nộp</t>
        </is>
      </c>
      <c r="H601" t="n">
        <v>-3093</v>
      </c>
    </row>
    <row r="602">
      <c r="A602" s="368" t="n">
        <v>600</v>
      </c>
      <c r="B602" t="inlineStr">
        <is>
          <t>0800819038</t>
        </is>
      </c>
      <c r="C602" t="inlineStr">
        <is>
          <t>AAV-2020</t>
        </is>
      </c>
      <c r="D602" t="inlineStr">
        <is>
          <t>20</t>
        </is>
      </c>
      <c r="E602" t="inlineStr">
        <is>
          <t>LCTTGT</t>
        </is>
      </c>
      <c r="F602" t="inlineStr">
        <is>
          <t>AAV</t>
        </is>
      </c>
      <c r="G602" t="inlineStr">
        <is>
          <t>Lưu chuyển tiền thuần từ hoạt động kinh doanh</t>
        </is>
      </c>
      <c r="H602" t="n">
        <v>-24450</v>
      </c>
    </row>
    <row r="603">
      <c r="A603" s="368" t="n">
        <v>601</v>
      </c>
      <c r="B603" t="inlineStr">
        <is>
          <t>0800819038</t>
        </is>
      </c>
      <c r="C603" t="inlineStr">
        <is>
          <t>AAV-2020</t>
        </is>
      </c>
      <c r="D603" t="inlineStr">
        <is>
          <t>21</t>
        </is>
      </c>
      <c r="E603" t="inlineStr">
        <is>
          <t>LCTTGT</t>
        </is>
      </c>
      <c r="F603" t="inlineStr">
        <is>
          <t>AAV</t>
        </is>
      </c>
      <c r="G603" t="inlineStr">
        <is>
          <t>1. Tiền chi để mua sắm, xây dựng TSCĐ và các tài sản dài hạn khác</t>
        </is>
      </c>
      <c r="H603" t="n">
        <v>-4348</v>
      </c>
    </row>
    <row r="604">
      <c r="A604" s="368" t="n">
        <v>602</v>
      </c>
      <c r="B604" t="inlineStr">
        <is>
          <t>0800819038</t>
        </is>
      </c>
      <c r="C604" t="inlineStr">
        <is>
          <t>AAV-2020</t>
        </is>
      </c>
      <c r="D604" t="inlineStr">
        <is>
          <t>23</t>
        </is>
      </c>
      <c r="E604" t="inlineStr">
        <is>
          <t>LCTTGT</t>
        </is>
      </c>
      <c r="F604" t="inlineStr">
        <is>
          <t>AAV</t>
        </is>
      </c>
      <c r="G604" t="inlineStr">
        <is>
          <t>3. Tiền chi cho vay, mua các công cụ nợ của đơn vị khác</t>
        </is>
      </c>
      <c r="H604" t="n">
        <v>-2979</v>
      </c>
    </row>
    <row r="605">
      <c r="A605" s="368" t="n">
        <v>603</v>
      </c>
      <c r="B605" t="inlineStr">
        <is>
          <t>0800819038</t>
        </is>
      </c>
      <c r="C605" t="inlineStr">
        <is>
          <t>AAV-2020</t>
        </is>
      </c>
      <c r="D605" t="inlineStr">
        <is>
          <t>24</t>
        </is>
      </c>
      <c r="E605" t="inlineStr">
        <is>
          <t>LCTTGT</t>
        </is>
      </c>
      <c r="F605" t="inlineStr">
        <is>
          <t>AAV</t>
        </is>
      </c>
      <c r="G605" t="inlineStr">
        <is>
          <t>4. Tiền thu hồi cho vay, bán lại các công cụ nợ của đơn vị khác</t>
        </is>
      </c>
      <c r="H605" t="n">
        <v>2300</v>
      </c>
    </row>
    <row r="606">
      <c r="A606" s="368" t="n">
        <v>604</v>
      </c>
      <c r="B606" t="inlineStr">
        <is>
          <t>0800819038</t>
        </is>
      </c>
      <c r="C606" t="inlineStr">
        <is>
          <t>AAV-2020</t>
        </is>
      </c>
      <c r="D606" t="inlineStr">
        <is>
          <t>27</t>
        </is>
      </c>
      <c r="E606" t="inlineStr">
        <is>
          <t>LCTTGT</t>
        </is>
      </c>
      <c r="F606" t="inlineStr">
        <is>
          <t>AAV</t>
        </is>
      </c>
      <c r="G606" t="inlineStr">
        <is>
          <t>7. Tiền thu lãi cho vay, cổ tức và lợi nhuận được chia</t>
        </is>
      </c>
      <c r="H606" t="n">
        <v>1179</v>
      </c>
    </row>
    <row r="607">
      <c r="A607" s="368" t="n">
        <v>605</v>
      </c>
      <c r="B607" t="inlineStr">
        <is>
          <t>0800819038</t>
        </is>
      </c>
      <c r="C607" t="inlineStr">
        <is>
          <t>AAV-2020</t>
        </is>
      </c>
      <c r="D607" t="inlineStr">
        <is>
          <t>30</t>
        </is>
      </c>
      <c r="E607" t="inlineStr">
        <is>
          <t>LCTTGT</t>
        </is>
      </c>
      <c r="F607" t="inlineStr">
        <is>
          <t>AAV</t>
        </is>
      </c>
      <c r="G607" t="inlineStr">
        <is>
          <t>Lưu chuyển tiền thuần từ hoạt động đầu tư</t>
        </is>
      </c>
      <c r="H607" t="n">
        <v>-3848</v>
      </c>
    </row>
    <row r="608">
      <c r="A608" s="368" t="n">
        <v>606</v>
      </c>
      <c r="B608" t="inlineStr">
        <is>
          <t>0800819038</t>
        </is>
      </c>
      <c r="C608" t="inlineStr">
        <is>
          <t>AAV-2020</t>
        </is>
      </c>
      <c r="D608" t="inlineStr">
        <is>
          <t>33</t>
        </is>
      </c>
      <c r="E608" t="inlineStr">
        <is>
          <t>LCTTGT</t>
        </is>
      </c>
      <c r="F608" t="inlineStr">
        <is>
          <t>AAV</t>
        </is>
      </c>
      <c r="G608" t="inlineStr">
        <is>
          <t>3. Tiền thu từ đi vay</t>
        </is>
      </c>
      <c r="H608" t="n">
        <v>176842</v>
      </c>
    </row>
    <row r="609">
      <c r="A609" s="368" t="n">
        <v>607</v>
      </c>
      <c r="B609" t="inlineStr">
        <is>
          <t>0800819038</t>
        </is>
      </c>
      <c r="C609" t="inlineStr">
        <is>
          <t>AAV-2020</t>
        </is>
      </c>
      <c r="D609" t="inlineStr">
        <is>
          <t>34</t>
        </is>
      </c>
      <c r="E609" t="inlineStr">
        <is>
          <t>LCTTGT</t>
        </is>
      </c>
      <c r="F609" t="inlineStr">
        <is>
          <t>AAV</t>
        </is>
      </c>
      <c r="G609" t="inlineStr">
        <is>
          <t>4. Tiền trả nợ gốc vay</t>
        </is>
      </c>
      <c r="H609" t="n">
        <v>-165276</v>
      </c>
    </row>
    <row r="610">
      <c r="A610" s="368" t="n">
        <v>608</v>
      </c>
      <c r="B610" t="inlineStr">
        <is>
          <t>0800819038</t>
        </is>
      </c>
      <c r="C610" t="inlineStr">
        <is>
          <t>AAV-2020</t>
        </is>
      </c>
      <c r="D610" t="inlineStr">
        <is>
          <t>40</t>
        </is>
      </c>
      <c r="E610" t="inlineStr">
        <is>
          <t>LCTTGT</t>
        </is>
      </c>
      <c r="F610" t="inlineStr">
        <is>
          <t>AAV</t>
        </is>
      </c>
      <c r="G610" t="inlineStr">
        <is>
          <t>Lưu chuyển tiền thuần từ hoạt động tài chính</t>
        </is>
      </c>
      <c r="H610" t="n">
        <v>11565</v>
      </c>
    </row>
    <row r="611">
      <c r="A611" s="368" t="n">
        <v>609</v>
      </c>
      <c r="B611" t="inlineStr">
        <is>
          <t>0800819038</t>
        </is>
      </c>
      <c r="C611" t="inlineStr">
        <is>
          <t>AAV-2020</t>
        </is>
      </c>
      <c r="D611" t="inlineStr">
        <is>
          <t>50</t>
        </is>
      </c>
      <c r="E611" t="inlineStr">
        <is>
          <t>LCTTGT</t>
        </is>
      </c>
      <c r="F611" t="inlineStr">
        <is>
          <t>AAV</t>
        </is>
      </c>
      <c r="G611" t="inlineStr">
        <is>
          <t>Lưu chuyển tiền thuần trong kỳ</t>
        </is>
      </c>
      <c r="H611" t="n">
        <v>-16732</v>
      </c>
    </row>
    <row r="612">
      <c r="A612" s="368" t="n">
        <v>610</v>
      </c>
      <c r="B612" t="inlineStr">
        <is>
          <t>0800819038</t>
        </is>
      </c>
      <c r="C612" t="inlineStr">
        <is>
          <t>AAV-2020</t>
        </is>
      </c>
      <c r="D612" t="inlineStr">
        <is>
          <t>60</t>
        </is>
      </c>
      <c r="E612" t="inlineStr">
        <is>
          <t>LCTTGT</t>
        </is>
      </c>
      <c r="F612" t="inlineStr">
        <is>
          <t>AAV</t>
        </is>
      </c>
      <c r="G612" t="inlineStr">
        <is>
          <t>Tiền và tương đương tiền đầu kỳ</t>
        </is>
      </c>
      <c r="H612" t="n">
        <v>19757</v>
      </c>
    </row>
    <row r="613">
      <c r="A613" s="368" t="n">
        <v>611</v>
      </c>
      <c r="B613" t="inlineStr">
        <is>
          <t>0800819038</t>
        </is>
      </c>
      <c r="C613" t="inlineStr">
        <is>
          <t>AAV-2020</t>
        </is>
      </c>
      <c r="D613" t="inlineStr">
        <is>
          <t>70</t>
        </is>
      </c>
      <c r="E613" t="inlineStr">
        <is>
          <t>LCTTGT</t>
        </is>
      </c>
      <c r="F613" t="inlineStr">
        <is>
          <t>AAV</t>
        </is>
      </c>
      <c r="G613" t="inlineStr">
        <is>
          <t>Tiền và tương đương tiền cuối kỳ</t>
        </is>
      </c>
      <c r="H613" t="n">
        <v>3025</v>
      </c>
    </row>
    <row r="614">
      <c r="A614" s="368" t="n">
        <v>612</v>
      </c>
      <c r="B614" t="inlineStr">
        <is>
          <t>0800819038</t>
        </is>
      </c>
      <c r="C614" t="inlineStr">
        <is>
          <t>AAV-2020</t>
        </is>
      </c>
      <c r="D614" t="inlineStr">
        <is>
          <t>100</t>
        </is>
      </c>
      <c r="E614" t="inlineStr">
        <is>
          <t>BCDKT</t>
        </is>
      </c>
      <c r="F614" t="inlineStr">
        <is>
          <t>AAV</t>
        </is>
      </c>
      <c r="G614" t="inlineStr">
        <is>
          <t xml:space="preserve">   A. TÀI SẢN NGẮN HẠN</t>
        </is>
      </c>
      <c r="H614" t="n">
        <v>341856</v>
      </c>
    </row>
    <row r="615">
      <c r="A615" s="368" t="n">
        <v>613</v>
      </c>
      <c r="B615" t="inlineStr">
        <is>
          <t>0800819038</t>
        </is>
      </c>
      <c r="C615" t="inlineStr">
        <is>
          <t>AAV-2020</t>
        </is>
      </c>
      <c r="D615" t="inlineStr">
        <is>
          <t>110</t>
        </is>
      </c>
      <c r="E615" t="inlineStr">
        <is>
          <t>BCDKT</t>
        </is>
      </c>
      <c r="F615" t="inlineStr">
        <is>
          <t>AAV</t>
        </is>
      </c>
      <c r="G615" t="inlineStr">
        <is>
          <t xml:space="preserve">    I. Tiền và các khoản tương đương tiền</t>
        </is>
      </c>
      <c r="H615" t="n">
        <v>3025</v>
      </c>
    </row>
    <row r="616">
      <c r="A616" s="368" t="n">
        <v>614</v>
      </c>
      <c r="B616" t="inlineStr">
        <is>
          <t>0800819038</t>
        </is>
      </c>
      <c r="C616" t="inlineStr">
        <is>
          <t>AAV-2020</t>
        </is>
      </c>
      <c r="D616" t="inlineStr">
        <is>
          <t>111</t>
        </is>
      </c>
      <c r="E616" t="inlineStr">
        <is>
          <t>BCDKT</t>
        </is>
      </c>
      <c r="F616" t="inlineStr">
        <is>
          <t>AAV</t>
        </is>
      </c>
      <c r="G616" t="inlineStr">
        <is>
          <t xml:space="preserve">    1. Tiền</t>
        </is>
      </c>
      <c r="H616" t="n">
        <v>3025</v>
      </c>
    </row>
    <row r="617">
      <c r="A617" s="368" t="n">
        <v>615</v>
      </c>
      <c r="B617" t="inlineStr">
        <is>
          <t>0800819038</t>
        </is>
      </c>
      <c r="C617" t="inlineStr">
        <is>
          <t>AAV-2020</t>
        </is>
      </c>
      <c r="D617" t="inlineStr">
        <is>
          <t>120</t>
        </is>
      </c>
      <c r="E617" t="inlineStr">
        <is>
          <t>BCDKT</t>
        </is>
      </c>
      <c r="F617" t="inlineStr">
        <is>
          <t>AAV</t>
        </is>
      </c>
      <c r="G617" t="inlineStr">
        <is>
          <t xml:space="preserve">    II.  Đầu tư tài chính ngắn hạn</t>
        </is>
      </c>
      <c r="H617" t="n">
        <v>679</v>
      </c>
    </row>
    <row r="618">
      <c r="A618" s="368" t="n">
        <v>616</v>
      </c>
      <c r="B618" t="inlineStr">
        <is>
          <t>0800819038</t>
        </is>
      </c>
      <c r="C618" t="inlineStr">
        <is>
          <t>AAV-2020</t>
        </is>
      </c>
      <c r="D618" t="inlineStr">
        <is>
          <t>123</t>
        </is>
      </c>
      <c r="E618" t="inlineStr">
        <is>
          <t>BCDKT</t>
        </is>
      </c>
      <c r="F618" t="inlineStr">
        <is>
          <t>AAV</t>
        </is>
      </c>
      <c r="G618" t="inlineStr">
        <is>
          <t xml:space="preserve">    3. Đầu tư nắm giữ đến ngày đáo hạn</t>
        </is>
      </c>
      <c r="H618" t="n">
        <v>679</v>
      </c>
    </row>
    <row r="619">
      <c r="A619" s="368" t="n">
        <v>617</v>
      </c>
      <c r="B619" t="inlineStr">
        <is>
          <t>0800819038</t>
        </is>
      </c>
      <c r="C619" t="inlineStr">
        <is>
          <t>AAV-2020</t>
        </is>
      </c>
      <c r="D619" t="inlineStr">
        <is>
          <t>130</t>
        </is>
      </c>
      <c r="E619" t="inlineStr">
        <is>
          <t>BCDKT</t>
        </is>
      </c>
      <c r="F619" t="inlineStr">
        <is>
          <t>AAV</t>
        </is>
      </c>
      <c r="G619" t="inlineStr">
        <is>
          <t xml:space="preserve">    III. Các khoản phải thu ngắn hạn</t>
        </is>
      </c>
      <c r="H619" t="n">
        <v>311812</v>
      </c>
    </row>
    <row r="620">
      <c r="A620" s="368" t="n">
        <v>618</v>
      </c>
      <c r="B620" t="inlineStr">
        <is>
          <t>0800819038</t>
        </is>
      </c>
      <c r="C620" t="inlineStr">
        <is>
          <t>AAV-2020</t>
        </is>
      </c>
      <c r="D620" t="inlineStr">
        <is>
          <t>131</t>
        </is>
      </c>
      <c r="E620" t="inlineStr">
        <is>
          <t>BCDKT</t>
        </is>
      </c>
      <c r="F620" t="inlineStr">
        <is>
          <t>AAV</t>
        </is>
      </c>
      <c r="G620" t="inlineStr">
        <is>
          <t xml:space="preserve">    1. Phải thu ngắn hạn của khách hàng</t>
        </is>
      </c>
      <c r="H620" t="n">
        <v>49810</v>
      </c>
    </row>
    <row r="621">
      <c r="A621" s="368" t="n">
        <v>619</v>
      </c>
      <c r="B621" t="inlineStr">
        <is>
          <t>0800819038</t>
        </is>
      </c>
      <c r="C621" t="inlineStr">
        <is>
          <t>AAV-2020</t>
        </is>
      </c>
      <c r="D621" t="inlineStr">
        <is>
          <t>132</t>
        </is>
      </c>
      <c r="E621" t="inlineStr">
        <is>
          <t>BCDKT</t>
        </is>
      </c>
      <c r="F621" t="inlineStr">
        <is>
          <t>AAV</t>
        </is>
      </c>
      <c r="G621" t="inlineStr">
        <is>
          <t xml:space="preserve">    2. Trả trước cho người bán ngắn hạn</t>
        </is>
      </c>
      <c r="H621" t="n">
        <v>165271</v>
      </c>
    </row>
    <row r="622">
      <c r="A622" s="368" t="n">
        <v>620</v>
      </c>
      <c r="B622" t="inlineStr">
        <is>
          <t>0800819038</t>
        </is>
      </c>
      <c r="C622" t="inlineStr">
        <is>
          <t>AAV-2020</t>
        </is>
      </c>
      <c r="D622" t="inlineStr">
        <is>
          <t>136</t>
        </is>
      </c>
      <c r="E622" t="inlineStr">
        <is>
          <t>BCDKT</t>
        </is>
      </c>
      <c r="F622" t="inlineStr">
        <is>
          <t>AAV</t>
        </is>
      </c>
      <c r="G622" t="inlineStr">
        <is>
          <t xml:space="preserve">    6. Phải thu ngắn hạn khác</t>
        </is>
      </c>
      <c r="H622" t="n">
        <v>108468</v>
      </c>
    </row>
    <row r="623">
      <c r="A623" s="368" t="n">
        <v>621</v>
      </c>
      <c r="B623" t="inlineStr">
        <is>
          <t>0800819038</t>
        </is>
      </c>
      <c r="C623" t="inlineStr">
        <is>
          <t>AAV-2020</t>
        </is>
      </c>
      <c r="D623" t="inlineStr">
        <is>
          <t>137</t>
        </is>
      </c>
      <c r="E623" t="inlineStr">
        <is>
          <t>BCDKT</t>
        </is>
      </c>
      <c r="F623" t="inlineStr">
        <is>
          <t>AAV</t>
        </is>
      </c>
      <c r="G623" t="inlineStr">
        <is>
          <t xml:space="preserve">    7. Dự phòng phải thu ngắn hạn khó đòi (*)</t>
        </is>
      </c>
      <c r="H623" t="n">
        <v>-11736</v>
      </c>
    </row>
    <row r="624">
      <c r="A624" s="368" t="n">
        <v>622</v>
      </c>
      <c r="B624" t="inlineStr">
        <is>
          <t>0800819038</t>
        </is>
      </c>
      <c r="C624" t="inlineStr">
        <is>
          <t>AAV-2020</t>
        </is>
      </c>
      <c r="D624" t="inlineStr">
        <is>
          <t>140</t>
        </is>
      </c>
      <c r="E624" t="inlineStr">
        <is>
          <t>BCDKT</t>
        </is>
      </c>
      <c r="F624" t="inlineStr">
        <is>
          <t>AAV</t>
        </is>
      </c>
      <c r="G624" t="inlineStr">
        <is>
          <t xml:space="preserve">    IV. Hàng tồn kho</t>
        </is>
      </c>
      <c r="H624" t="n">
        <v>18520</v>
      </c>
    </row>
    <row r="625">
      <c r="A625" s="368" t="n">
        <v>623</v>
      </c>
      <c r="B625" t="inlineStr">
        <is>
          <t>0800819038</t>
        </is>
      </c>
      <c r="C625" t="inlineStr">
        <is>
          <t>AAV-2020</t>
        </is>
      </c>
      <c r="D625" t="inlineStr">
        <is>
          <t>141</t>
        </is>
      </c>
      <c r="E625" t="inlineStr">
        <is>
          <t>BCDKT</t>
        </is>
      </c>
      <c r="F625" t="inlineStr">
        <is>
          <t>AAV</t>
        </is>
      </c>
      <c r="G625" t="inlineStr">
        <is>
          <t xml:space="preserve">    1. Hàng tồn kho</t>
        </is>
      </c>
      <c r="H625" t="n">
        <v>22080</v>
      </c>
    </row>
    <row r="626">
      <c r="A626" s="368" t="n">
        <v>624</v>
      </c>
      <c r="B626" t="inlineStr">
        <is>
          <t>0800819038</t>
        </is>
      </c>
      <c r="C626" t="inlineStr">
        <is>
          <t>AAV-2020</t>
        </is>
      </c>
      <c r="D626" t="inlineStr">
        <is>
          <t>149</t>
        </is>
      </c>
      <c r="E626" t="inlineStr">
        <is>
          <t>BCDKT</t>
        </is>
      </c>
      <c r="F626" t="inlineStr">
        <is>
          <t>AAV</t>
        </is>
      </c>
      <c r="G626" t="inlineStr">
        <is>
          <t xml:space="preserve">    2. Dự phòng giảm giá hàng tồn kho (*)</t>
        </is>
      </c>
      <c r="H626" t="n">
        <v>-3560</v>
      </c>
    </row>
    <row r="627">
      <c r="A627" s="368" t="n">
        <v>625</v>
      </c>
      <c r="B627" t="inlineStr">
        <is>
          <t>0800819038</t>
        </is>
      </c>
      <c r="C627" t="inlineStr">
        <is>
          <t>AAV-2020</t>
        </is>
      </c>
      <c r="D627" t="inlineStr">
        <is>
          <t>150</t>
        </is>
      </c>
      <c r="E627" t="inlineStr">
        <is>
          <t>BCDKT</t>
        </is>
      </c>
      <c r="F627" t="inlineStr">
        <is>
          <t>AAV</t>
        </is>
      </c>
      <c r="G627" t="inlineStr">
        <is>
          <t xml:space="preserve">    V. Tài sản ngắn hạn khác</t>
        </is>
      </c>
      <c r="H627" t="n">
        <v>7821</v>
      </c>
    </row>
    <row r="628">
      <c r="A628" s="368" t="n">
        <v>626</v>
      </c>
      <c r="B628" t="inlineStr">
        <is>
          <t>0800819038</t>
        </is>
      </c>
      <c r="C628" t="inlineStr">
        <is>
          <t>AAV-2020</t>
        </is>
      </c>
      <c r="D628" t="inlineStr">
        <is>
          <t>151</t>
        </is>
      </c>
      <c r="E628" t="inlineStr">
        <is>
          <t>BCDKT</t>
        </is>
      </c>
      <c r="F628" t="inlineStr">
        <is>
          <t>AAV</t>
        </is>
      </c>
      <c r="G628" t="inlineStr">
        <is>
          <t xml:space="preserve">    1. Chi phí trả trước ngắn hạn</t>
        </is>
      </c>
      <c r="H628" t="n">
        <v>29</v>
      </c>
    </row>
    <row r="629">
      <c r="A629" s="368" t="n">
        <v>627</v>
      </c>
      <c r="B629" t="inlineStr">
        <is>
          <t>0800819038</t>
        </is>
      </c>
      <c r="C629" t="inlineStr">
        <is>
          <t>AAV-2020</t>
        </is>
      </c>
      <c r="D629" t="inlineStr">
        <is>
          <t>152</t>
        </is>
      </c>
      <c r="E629" t="inlineStr">
        <is>
          <t>BCDKT</t>
        </is>
      </c>
      <c r="F629" t="inlineStr">
        <is>
          <t>AAV</t>
        </is>
      </c>
      <c r="G629" t="inlineStr">
        <is>
          <t xml:space="preserve">    2. Thuế GTGT được khấu trừ</t>
        </is>
      </c>
      <c r="H629" t="n">
        <v>7792</v>
      </c>
    </row>
    <row r="630">
      <c r="A630" s="368" t="n">
        <v>628</v>
      </c>
      <c r="B630" t="inlineStr">
        <is>
          <t>0800819038</t>
        </is>
      </c>
      <c r="C630" t="inlineStr">
        <is>
          <t>AAV-2020</t>
        </is>
      </c>
      <c r="D630" t="inlineStr">
        <is>
          <t>200</t>
        </is>
      </c>
      <c r="E630" t="inlineStr">
        <is>
          <t>BCDKT</t>
        </is>
      </c>
      <c r="F630" t="inlineStr">
        <is>
          <t>AAV</t>
        </is>
      </c>
      <c r="G630" t="inlineStr">
        <is>
          <t xml:space="preserve">   B. TÀI SẢN DÀI HẠN</t>
        </is>
      </c>
      <c r="H630" t="n">
        <v>258863</v>
      </c>
    </row>
    <row r="631">
      <c r="A631" s="368" t="n">
        <v>629</v>
      </c>
      <c r="B631" t="inlineStr">
        <is>
          <t>0800819038</t>
        </is>
      </c>
      <c r="C631" t="inlineStr">
        <is>
          <t>AAV-2020</t>
        </is>
      </c>
      <c r="D631" t="inlineStr">
        <is>
          <t>210</t>
        </is>
      </c>
      <c r="E631" t="inlineStr">
        <is>
          <t>BCDKT</t>
        </is>
      </c>
      <c r="F631" t="inlineStr">
        <is>
          <t>AAV</t>
        </is>
      </c>
      <c r="G631" t="inlineStr">
        <is>
          <t xml:space="preserve">    I. Các khoản phải thu dài hạn</t>
        </is>
      </c>
      <c r="H631" t="n">
        <v>30020</v>
      </c>
    </row>
    <row r="632">
      <c r="A632" s="368" t="n">
        <v>630</v>
      </c>
      <c r="B632" t="inlineStr">
        <is>
          <t>0800819038</t>
        </is>
      </c>
      <c r="C632" t="inlineStr">
        <is>
          <t>AAV-2020</t>
        </is>
      </c>
      <c r="D632" t="inlineStr">
        <is>
          <t>215</t>
        </is>
      </c>
      <c r="E632" t="inlineStr">
        <is>
          <t>BCDKT</t>
        </is>
      </c>
      <c r="F632" t="inlineStr">
        <is>
          <t>AAV</t>
        </is>
      </c>
      <c r="G632" t="inlineStr">
        <is>
          <t xml:space="preserve">    5. Phải thu về cho vay dài hạn</t>
        </is>
      </c>
      <c r="H632" t="n">
        <v>26300</v>
      </c>
    </row>
    <row r="633">
      <c r="A633" s="368" t="n">
        <v>631</v>
      </c>
      <c r="B633" t="inlineStr">
        <is>
          <t>0800819038</t>
        </is>
      </c>
      <c r="C633" t="inlineStr">
        <is>
          <t>AAV-2020</t>
        </is>
      </c>
      <c r="D633" t="inlineStr">
        <is>
          <t>216</t>
        </is>
      </c>
      <c r="E633" t="inlineStr">
        <is>
          <t>BCDKT</t>
        </is>
      </c>
      <c r="F633" t="inlineStr">
        <is>
          <t>AAV</t>
        </is>
      </c>
      <c r="G633" t="inlineStr">
        <is>
          <t xml:space="preserve">    6. Phải thu dài hạn khác</t>
        </is>
      </c>
      <c r="H633" t="n">
        <v>3720</v>
      </c>
    </row>
    <row r="634">
      <c r="A634" s="368" t="n">
        <v>632</v>
      </c>
      <c r="B634" t="inlineStr">
        <is>
          <t>0800819038</t>
        </is>
      </c>
      <c r="C634" t="inlineStr">
        <is>
          <t>AAV-2020</t>
        </is>
      </c>
      <c r="D634" t="inlineStr">
        <is>
          <t>220</t>
        </is>
      </c>
      <c r="E634" t="inlineStr">
        <is>
          <t>BCDKT</t>
        </is>
      </c>
      <c r="F634" t="inlineStr">
        <is>
          <t>AAV</t>
        </is>
      </c>
      <c r="G634" t="inlineStr">
        <is>
          <t xml:space="preserve">    II. Tài sản cố định</t>
        </is>
      </c>
      <c r="H634" t="n">
        <v>37216</v>
      </c>
    </row>
    <row r="635">
      <c r="A635" s="368" t="n">
        <v>633</v>
      </c>
      <c r="B635" t="inlineStr">
        <is>
          <t>0800819038</t>
        </is>
      </c>
      <c r="C635" t="inlineStr">
        <is>
          <t>AAV-2020</t>
        </is>
      </c>
      <c r="D635" t="inlineStr">
        <is>
          <t>221</t>
        </is>
      </c>
      <c r="E635" t="inlineStr">
        <is>
          <t>BCDKT</t>
        </is>
      </c>
      <c r="F635" t="inlineStr">
        <is>
          <t>AAV</t>
        </is>
      </c>
      <c r="G635" t="inlineStr">
        <is>
          <t xml:space="preserve">     1. Tài sản cố định hữu hình</t>
        </is>
      </c>
      <c r="H635" t="n">
        <v>37152</v>
      </c>
    </row>
    <row r="636">
      <c r="A636" s="368" t="n">
        <v>634</v>
      </c>
      <c r="B636" t="inlineStr">
        <is>
          <t>0800819038</t>
        </is>
      </c>
      <c r="C636" t="inlineStr">
        <is>
          <t>AAV-2020</t>
        </is>
      </c>
      <c r="D636" t="inlineStr">
        <is>
          <t>222</t>
        </is>
      </c>
      <c r="E636" t="inlineStr">
        <is>
          <t>BCDKT</t>
        </is>
      </c>
      <c r="F636" t="inlineStr">
        <is>
          <t>AAV</t>
        </is>
      </c>
      <c r="G636" t="inlineStr">
        <is>
          <t xml:space="preserve">           - Nguyên giá</t>
        </is>
      </c>
      <c r="H636" t="n">
        <v>55155</v>
      </c>
    </row>
    <row r="637">
      <c r="A637" s="368" t="n">
        <v>635</v>
      </c>
      <c r="B637" t="inlineStr">
        <is>
          <t>0800819038</t>
        </is>
      </c>
      <c r="C637" t="inlineStr">
        <is>
          <t>AAV-2020</t>
        </is>
      </c>
      <c r="D637" t="inlineStr">
        <is>
          <t>223</t>
        </is>
      </c>
      <c r="E637" t="inlineStr">
        <is>
          <t>BCDKT</t>
        </is>
      </c>
      <c r="F637" t="inlineStr">
        <is>
          <t>AAV</t>
        </is>
      </c>
      <c r="G637" t="inlineStr">
        <is>
          <t xml:space="preserve">           - Giá trị hao mòn lũy kế (*)</t>
        </is>
      </c>
      <c r="H637" t="n">
        <v>-18003</v>
      </c>
    </row>
    <row r="638">
      <c r="A638" s="368" t="n">
        <v>636</v>
      </c>
      <c r="B638" t="inlineStr">
        <is>
          <t>0800819038</t>
        </is>
      </c>
      <c r="C638" t="inlineStr">
        <is>
          <t>AAV-2020</t>
        </is>
      </c>
      <c r="D638" t="inlineStr">
        <is>
          <t>227</t>
        </is>
      </c>
      <c r="E638" t="inlineStr">
        <is>
          <t>BCDKT</t>
        </is>
      </c>
      <c r="F638" t="inlineStr">
        <is>
          <t>AAV</t>
        </is>
      </c>
      <c r="G638" t="inlineStr">
        <is>
          <t xml:space="preserve">     3. Tài sản cố định vô hình</t>
        </is>
      </c>
      <c r="H638" t="n">
        <v>64</v>
      </c>
    </row>
    <row r="639">
      <c r="A639" s="368" t="n">
        <v>637</v>
      </c>
      <c r="B639" t="inlineStr">
        <is>
          <t>0800819038</t>
        </is>
      </c>
      <c r="C639" t="inlineStr">
        <is>
          <t>AAV-2020</t>
        </is>
      </c>
      <c r="D639" t="inlineStr">
        <is>
          <t>222</t>
        </is>
      </c>
      <c r="E639" t="inlineStr">
        <is>
          <t>BCDKT</t>
        </is>
      </c>
      <c r="F639" t="inlineStr">
        <is>
          <t>AAV</t>
        </is>
      </c>
      <c r="G639" t="inlineStr">
        <is>
          <t xml:space="preserve">           - Nguyên giá</t>
        </is>
      </c>
      <c r="H639" t="n">
        <v>87</v>
      </c>
    </row>
    <row r="640">
      <c r="A640" s="368" t="n">
        <v>638</v>
      </c>
      <c r="B640" t="inlineStr">
        <is>
          <t>0800819038</t>
        </is>
      </c>
      <c r="C640" t="inlineStr">
        <is>
          <t>AAV-2020</t>
        </is>
      </c>
      <c r="D640" t="inlineStr">
        <is>
          <t>223</t>
        </is>
      </c>
      <c r="E640" t="inlineStr">
        <is>
          <t>BCDKT</t>
        </is>
      </c>
      <c r="F640" t="inlineStr">
        <is>
          <t>AAV</t>
        </is>
      </c>
      <c r="G640" t="inlineStr">
        <is>
          <t xml:space="preserve">           - Giá trị hao mòn lũy kế (*)</t>
        </is>
      </c>
      <c r="H640" t="n">
        <v>-23</v>
      </c>
    </row>
    <row r="641">
      <c r="A641" s="368" t="n">
        <v>639</v>
      </c>
      <c r="B641" t="inlineStr">
        <is>
          <t>0800819038</t>
        </is>
      </c>
      <c r="C641" t="inlineStr">
        <is>
          <t>AAV-2020</t>
        </is>
      </c>
      <c r="D641" t="inlineStr">
        <is>
          <t>230</t>
        </is>
      </c>
      <c r="E641" t="inlineStr">
        <is>
          <t>BCDKT</t>
        </is>
      </c>
      <c r="F641" t="inlineStr">
        <is>
          <t>AAV</t>
        </is>
      </c>
      <c r="G641" t="inlineStr">
        <is>
          <t xml:space="preserve">    III. Bất động sản đầu tư</t>
        </is>
      </c>
      <c r="H641" t="n">
        <v>5083</v>
      </c>
    </row>
    <row r="642">
      <c r="A642" s="368" t="n">
        <v>640</v>
      </c>
      <c r="B642" t="inlineStr">
        <is>
          <t>0800819038</t>
        </is>
      </c>
      <c r="C642" t="inlineStr">
        <is>
          <t>AAV-2020</t>
        </is>
      </c>
      <c r="D642" t="inlineStr">
        <is>
          <t>231</t>
        </is>
      </c>
      <c r="E642" t="inlineStr">
        <is>
          <t>BCDKT</t>
        </is>
      </c>
      <c r="F642" t="inlineStr">
        <is>
          <t>AAV</t>
        </is>
      </c>
      <c r="G642" t="inlineStr">
        <is>
          <t xml:space="preserve">          - Nguyên giá</t>
        </is>
      </c>
      <c r="H642" t="n">
        <v>6605</v>
      </c>
    </row>
    <row r="643">
      <c r="A643" s="368" t="n">
        <v>641</v>
      </c>
      <c r="B643" t="inlineStr">
        <is>
          <t>0800819038</t>
        </is>
      </c>
      <c r="C643" t="inlineStr">
        <is>
          <t>AAV-2020</t>
        </is>
      </c>
      <c r="D643" t="inlineStr">
        <is>
          <t>232</t>
        </is>
      </c>
      <c r="E643" t="inlineStr">
        <is>
          <t>BCDKT</t>
        </is>
      </c>
      <c r="F643" t="inlineStr">
        <is>
          <t>AAV</t>
        </is>
      </c>
      <c r="G643" t="inlineStr">
        <is>
          <t xml:space="preserve">          - Giá trị hao mòn lũy kế (*)</t>
        </is>
      </c>
      <c r="H643" t="n">
        <v>-1522</v>
      </c>
    </row>
    <row r="644">
      <c r="A644" s="368" t="n">
        <v>642</v>
      </c>
      <c r="B644" t="inlineStr">
        <is>
          <t>0800819038</t>
        </is>
      </c>
      <c r="C644" t="inlineStr">
        <is>
          <t>AAV-2020</t>
        </is>
      </c>
      <c r="D644" t="inlineStr">
        <is>
          <t>240</t>
        </is>
      </c>
      <c r="E644" t="inlineStr">
        <is>
          <t>BCDKT</t>
        </is>
      </c>
      <c r="F644" t="inlineStr">
        <is>
          <t>AAV</t>
        </is>
      </c>
      <c r="G644" t="inlineStr">
        <is>
          <t xml:space="preserve">    IV. Tài sản dở dang dài hạn</t>
        </is>
      </c>
      <c r="H644" t="n">
        <v>153118</v>
      </c>
    </row>
    <row r="645">
      <c r="A645" s="368" t="n">
        <v>643</v>
      </c>
      <c r="B645" t="inlineStr">
        <is>
          <t>0800819038</t>
        </is>
      </c>
      <c r="C645" t="inlineStr">
        <is>
          <t>AAV-2020</t>
        </is>
      </c>
      <c r="D645" t="inlineStr">
        <is>
          <t>241</t>
        </is>
      </c>
      <c r="E645" t="inlineStr">
        <is>
          <t>BCDKT</t>
        </is>
      </c>
      <c r="F645" t="inlineStr">
        <is>
          <t>AAV</t>
        </is>
      </c>
      <c r="G645" t="inlineStr">
        <is>
          <t xml:space="preserve">    1. Chi phí sản xuất, kinh doanh dở dang dài hạn</t>
        </is>
      </c>
      <c r="H645" t="n">
        <v>148755</v>
      </c>
    </row>
    <row r="646">
      <c r="A646" s="368" t="n">
        <v>644</v>
      </c>
      <c r="B646" t="inlineStr">
        <is>
          <t>0800819038</t>
        </is>
      </c>
      <c r="C646" t="inlineStr">
        <is>
          <t>AAV-2020</t>
        </is>
      </c>
      <c r="D646" t="inlineStr">
        <is>
          <t>242</t>
        </is>
      </c>
      <c r="E646" t="inlineStr">
        <is>
          <t>BCDKT</t>
        </is>
      </c>
      <c r="F646" t="inlineStr">
        <is>
          <t>AAV</t>
        </is>
      </c>
      <c r="G646" t="inlineStr">
        <is>
          <t xml:space="preserve">    2. Chi phí xây dựng cơ bản dở dang</t>
        </is>
      </c>
      <c r="H646" t="n">
        <v>4363</v>
      </c>
    </row>
    <row r="647">
      <c r="A647" s="368" t="n">
        <v>645</v>
      </c>
      <c r="B647" t="inlineStr">
        <is>
          <t>0800819038</t>
        </is>
      </c>
      <c r="C647" t="inlineStr">
        <is>
          <t>AAV-2020</t>
        </is>
      </c>
      <c r="D647" t="inlineStr">
        <is>
          <t>260</t>
        </is>
      </c>
      <c r="E647" t="inlineStr">
        <is>
          <t>BCDKT</t>
        </is>
      </c>
      <c r="F647" t="inlineStr">
        <is>
          <t>AAV</t>
        </is>
      </c>
      <c r="G647" t="inlineStr">
        <is>
          <t xml:space="preserve">    VI. Tài sản dài hạn khác</t>
        </is>
      </c>
      <c r="H647" t="n">
        <v>530</v>
      </c>
    </row>
    <row r="648">
      <c r="A648" s="368" t="n">
        <v>646</v>
      </c>
      <c r="B648" t="inlineStr">
        <is>
          <t>0800819038</t>
        </is>
      </c>
      <c r="C648" t="inlineStr">
        <is>
          <t>AAV-2020</t>
        </is>
      </c>
      <c r="D648" t="inlineStr">
        <is>
          <t>261</t>
        </is>
      </c>
      <c r="E648" t="inlineStr">
        <is>
          <t>BCDKT</t>
        </is>
      </c>
      <c r="F648" t="inlineStr">
        <is>
          <t>AAV</t>
        </is>
      </c>
      <c r="G648" t="inlineStr">
        <is>
          <t xml:space="preserve">    1. Chi phí trả trước dài hạn</t>
        </is>
      </c>
      <c r="H648" t="n">
        <v>530</v>
      </c>
    </row>
    <row r="649">
      <c r="A649" s="368" t="n">
        <v>647</v>
      </c>
      <c r="B649" t="inlineStr">
        <is>
          <t>0800819038</t>
        </is>
      </c>
      <c r="C649" t="inlineStr">
        <is>
          <t>AAV-2020</t>
        </is>
      </c>
      <c r="D649" t="inlineStr">
        <is>
          <t>269</t>
        </is>
      </c>
      <c r="E649" t="inlineStr">
        <is>
          <t>BCDKT</t>
        </is>
      </c>
      <c r="F649" t="inlineStr">
        <is>
          <t>AAV</t>
        </is>
      </c>
      <c r="G649" t="inlineStr">
        <is>
          <t xml:space="preserve">   VII. Lợi thế thương mại</t>
        </is>
      </c>
      <c r="H649" t="n">
        <v>32897</v>
      </c>
    </row>
    <row r="650">
      <c r="A650" s="368" t="n">
        <v>648</v>
      </c>
      <c r="B650" t="inlineStr">
        <is>
          <t>0800819038</t>
        </is>
      </c>
      <c r="C650" t="inlineStr">
        <is>
          <t>AAV-2020</t>
        </is>
      </c>
      <c r="D650" t="inlineStr">
        <is>
          <t>270</t>
        </is>
      </c>
      <c r="E650" t="inlineStr">
        <is>
          <t>BCDKT</t>
        </is>
      </c>
      <c r="F650" t="inlineStr">
        <is>
          <t>AAV</t>
        </is>
      </c>
      <c r="G650" t="inlineStr">
        <is>
          <t xml:space="preserve"> TỔNG CỘNG TÀI SẢN</t>
        </is>
      </c>
      <c r="H650" t="n">
        <v>600720</v>
      </c>
    </row>
    <row r="651">
      <c r="A651" s="368" t="n">
        <v>649</v>
      </c>
      <c r="B651" t="inlineStr">
        <is>
          <t>0800819038</t>
        </is>
      </c>
      <c r="C651" t="inlineStr">
        <is>
          <t>AAV-2020</t>
        </is>
      </c>
      <c r="D651" t="inlineStr">
        <is>
          <t>300</t>
        </is>
      </c>
      <c r="E651" t="inlineStr">
        <is>
          <t>BCDKT</t>
        </is>
      </c>
      <c r="F651" t="inlineStr">
        <is>
          <t>AAV</t>
        </is>
      </c>
      <c r="G651" t="inlineStr">
        <is>
          <t xml:space="preserve">   A. NỢ PHẢI TRẢ</t>
        </is>
      </c>
      <c r="H651" t="n">
        <v>213243</v>
      </c>
    </row>
    <row r="652">
      <c r="A652" s="368" t="n">
        <v>650</v>
      </c>
      <c r="B652" t="inlineStr">
        <is>
          <t>0800819038</t>
        </is>
      </c>
      <c r="C652" t="inlineStr">
        <is>
          <t>AAV-2020</t>
        </is>
      </c>
      <c r="D652" t="inlineStr">
        <is>
          <t>310</t>
        </is>
      </c>
      <c r="E652" t="inlineStr">
        <is>
          <t>BCDKT</t>
        </is>
      </c>
      <c r="F652" t="inlineStr">
        <is>
          <t>AAV</t>
        </is>
      </c>
      <c r="G652" t="inlineStr">
        <is>
          <t xml:space="preserve">    I. Nợ ngắn hạn</t>
        </is>
      </c>
      <c r="H652" t="n">
        <v>156874</v>
      </c>
    </row>
    <row r="653">
      <c r="A653" s="368" t="n">
        <v>651</v>
      </c>
      <c r="B653" t="inlineStr">
        <is>
          <t>0800819038</t>
        </is>
      </c>
      <c r="C653" t="inlineStr">
        <is>
          <t>AAV-2020</t>
        </is>
      </c>
      <c r="D653" t="inlineStr">
        <is>
          <t>311</t>
        </is>
      </c>
      <c r="E653" t="inlineStr">
        <is>
          <t>BCDKT</t>
        </is>
      </c>
      <c r="F653" t="inlineStr">
        <is>
          <t>AAV</t>
        </is>
      </c>
      <c r="G653" t="inlineStr">
        <is>
          <t xml:space="preserve">    1. Phải trả người bán ngắn hạn</t>
        </is>
      </c>
      <c r="H653" t="n">
        <v>12542</v>
      </c>
    </row>
    <row r="654">
      <c r="A654" s="368" t="n">
        <v>652</v>
      </c>
      <c r="B654" t="inlineStr">
        <is>
          <t>0800819038</t>
        </is>
      </c>
      <c r="C654" t="inlineStr">
        <is>
          <t>AAV-2020</t>
        </is>
      </c>
      <c r="D654" t="inlineStr">
        <is>
          <t>312</t>
        </is>
      </c>
      <c r="E654" t="inlineStr">
        <is>
          <t>BCDKT</t>
        </is>
      </c>
      <c r="F654" t="inlineStr">
        <is>
          <t>AAV</t>
        </is>
      </c>
      <c r="G654" t="inlineStr">
        <is>
          <t xml:space="preserve">    2. Người mua trả tiền trước ngắn hạn</t>
        </is>
      </c>
      <c r="H654" t="n">
        <v>6632</v>
      </c>
    </row>
    <row r="655">
      <c r="A655" s="368" t="n">
        <v>653</v>
      </c>
      <c r="B655" t="inlineStr">
        <is>
          <t>0800819038</t>
        </is>
      </c>
      <c r="C655" t="inlineStr">
        <is>
          <t>AAV-2020</t>
        </is>
      </c>
      <c r="D655" t="inlineStr">
        <is>
          <t>313</t>
        </is>
      </c>
      <c r="E655" t="inlineStr">
        <is>
          <t>BCDKT</t>
        </is>
      </c>
      <c r="F655" t="inlineStr">
        <is>
          <t>AAV</t>
        </is>
      </c>
      <c r="G655" t="inlineStr">
        <is>
          <t xml:space="preserve">    3. Thuế và các khoản phải nộp Nhà nước</t>
        </is>
      </c>
      <c r="H655" t="n">
        <v>2545</v>
      </c>
    </row>
    <row r="656">
      <c r="A656" s="368" t="n">
        <v>654</v>
      </c>
      <c r="B656" t="inlineStr">
        <is>
          <t>0800819038</t>
        </is>
      </c>
      <c r="C656" t="inlineStr">
        <is>
          <t>AAV-2020</t>
        </is>
      </c>
      <c r="D656" t="inlineStr">
        <is>
          <t>315</t>
        </is>
      </c>
      <c r="E656" t="inlineStr">
        <is>
          <t>BCDKT</t>
        </is>
      </c>
      <c r="F656" t="inlineStr">
        <is>
          <t>AAV</t>
        </is>
      </c>
      <c r="G656" t="inlineStr">
        <is>
          <t xml:space="preserve">    5. Chi phí phải trả ngắn hạn</t>
        </is>
      </c>
      <c r="H656" t="n">
        <v>400</v>
      </c>
    </row>
    <row r="657">
      <c r="A657" s="368" t="n">
        <v>655</v>
      </c>
      <c r="B657" t="inlineStr">
        <is>
          <t>0800819038</t>
        </is>
      </c>
      <c r="C657" t="inlineStr">
        <is>
          <t>AAV-2020</t>
        </is>
      </c>
      <c r="D657" t="inlineStr">
        <is>
          <t>318</t>
        </is>
      </c>
      <c r="E657" t="inlineStr">
        <is>
          <t>BCDKT</t>
        </is>
      </c>
      <c r="F657" t="inlineStr">
        <is>
          <t>AAV</t>
        </is>
      </c>
      <c r="G657" t="inlineStr">
        <is>
          <t xml:space="preserve">    8. Doanh thu chưa thực hiện ngắn hạn</t>
        </is>
      </c>
      <c r="H657" t="n">
        <v>177</v>
      </c>
    </row>
    <row r="658">
      <c r="A658" s="368" t="n">
        <v>656</v>
      </c>
      <c r="B658" t="inlineStr">
        <is>
          <t>0800819038</t>
        </is>
      </c>
      <c r="C658" t="inlineStr">
        <is>
          <t>AAV-2020</t>
        </is>
      </c>
      <c r="D658" t="inlineStr">
        <is>
          <t>319</t>
        </is>
      </c>
      <c r="E658" t="inlineStr">
        <is>
          <t>BCDKT</t>
        </is>
      </c>
      <c r="F658" t="inlineStr">
        <is>
          <t>AAV</t>
        </is>
      </c>
      <c r="G658" t="inlineStr">
        <is>
          <t xml:space="preserve">    9. Phải trả ngắn hạn khác</t>
        </is>
      </c>
      <c r="H658" t="n">
        <v>2</v>
      </c>
    </row>
    <row r="659">
      <c r="A659" s="368" t="n">
        <v>657</v>
      </c>
      <c r="B659" t="inlineStr">
        <is>
          <t>0800819038</t>
        </is>
      </c>
      <c r="C659" t="inlineStr">
        <is>
          <t>AAV-2020</t>
        </is>
      </c>
      <c r="D659" t="inlineStr">
        <is>
          <t>320</t>
        </is>
      </c>
      <c r="E659" t="inlineStr">
        <is>
          <t>BCDKT</t>
        </is>
      </c>
      <c r="F659" t="inlineStr">
        <is>
          <t>AAV</t>
        </is>
      </c>
      <c r="G659" t="inlineStr">
        <is>
          <t xml:space="preserve">    10. Vay và nợ thuê tài chính ngắn hạn</t>
        </is>
      </c>
      <c r="H659" t="n">
        <v>134577</v>
      </c>
    </row>
    <row r="660">
      <c r="A660" s="368" t="n">
        <v>658</v>
      </c>
      <c r="B660" t="inlineStr">
        <is>
          <t>0800819038</t>
        </is>
      </c>
      <c r="C660" t="inlineStr">
        <is>
          <t>AAV-2020</t>
        </is>
      </c>
      <c r="D660" t="inlineStr">
        <is>
          <t>330</t>
        </is>
      </c>
      <c r="E660" t="inlineStr">
        <is>
          <t>BCDKT</t>
        </is>
      </c>
      <c r="F660" t="inlineStr">
        <is>
          <t>AAV</t>
        </is>
      </c>
      <c r="G660" t="inlineStr">
        <is>
          <t xml:space="preserve">    II. Nợ dài hạn </t>
        </is>
      </c>
      <c r="H660" t="n">
        <v>56369</v>
      </c>
    </row>
    <row r="661">
      <c r="A661" s="368" t="n">
        <v>659</v>
      </c>
      <c r="B661" t="inlineStr">
        <is>
          <t>0800819038</t>
        </is>
      </c>
      <c r="C661" t="inlineStr">
        <is>
          <t>AAV-2020</t>
        </is>
      </c>
      <c r="D661" t="inlineStr">
        <is>
          <t>332</t>
        </is>
      </c>
      <c r="E661" t="inlineStr">
        <is>
          <t>BCDKT</t>
        </is>
      </c>
      <c r="F661" t="inlineStr">
        <is>
          <t>AAV</t>
        </is>
      </c>
      <c r="G661" t="inlineStr">
        <is>
          <t xml:space="preserve">    2. Người mua trả tiền trước dài hạn</t>
        </is>
      </c>
      <c r="H661" t="n">
        <v>35024</v>
      </c>
    </row>
    <row r="662">
      <c r="A662" s="368" t="n">
        <v>660</v>
      </c>
      <c r="B662" t="inlineStr">
        <is>
          <t>0800819038</t>
        </is>
      </c>
      <c r="C662" t="inlineStr">
        <is>
          <t>AAV-2020</t>
        </is>
      </c>
      <c r="D662" t="inlineStr">
        <is>
          <t>333</t>
        </is>
      </c>
      <c r="E662" t="inlineStr">
        <is>
          <t>BCDKT</t>
        </is>
      </c>
      <c r="F662" t="inlineStr">
        <is>
          <t>AAV</t>
        </is>
      </c>
      <c r="G662" t="inlineStr">
        <is>
          <t xml:space="preserve">    3. Chi phí phải trả dài hạn</t>
        </is>
      </c>
      <c r="H662" t="n">
        <v>12391</v>
      </c>
    </row>
    <row r="663">
      <c r="A663" s="368" t="n">
        <v>661</v>
      </c>
      <c r="B663" t="inlineStr">
        <is>
          <t>0800819038</t>
        </is>
      </c>
      <c r="C663" t="inlineStr">
        <is>
          <t>AAV-2020</t>
        </is>
      </c>
      <c r="D663" t="inlineStr">
        <is>
          <t>336</t>
        </is>
      </c>
      <c r="E663" t="inlineStr">
        <is>
          <t>BCDKT</t>
        </is>
      </c>
      <c r="F663" t="inlineStr">
        <is>
          <t>AAV</t>
        </is>
      </c>
      <c r="G663" t="inlineStr">
        <is>
          <t xml:space="preserve">    6. Doanh thu chưa thực hiện dài hạn</t>
        </is>
      </c>
      <c r="H663" t="n">
        <v>4214</v>
      </c>
    </row>
    <row r="664">
      <c r="A664" s="368" t="n">
        <v>662</v>
      </c>
      <c r="B664" t="inlineStr">
        <is>
          <t>0800819038</t>
        </is>
      </c>
      <c r="C664" t="inlineStr">
        <is>
          <t>AAV-2020</t>
        </is>
      </c>
      <c r="D664" t="inlineStr">
        <is>
          <t>338</t>
        </is>
      </c>
      <c r="E664" t="inlineStr">
        <is>
          <t>BCDKT</t>
        </is>
      </c>
      <c r="F664" t="inlineStr">
        <is>
          <t>AAV</t>
        </is>
      </c>
      <c r="G664" t="inlineStr">
        <is>
          <t xml:space="preserve">    8. Vay và nợ thuê tài chính dài hạn</t>
        </is>
      </c>
      <c r="H664" t="n">
        <v>4740</v>
      </c>
    </row>
    <row r="665">
      <c r="A665" s="368" t="n">
        <v>663</v>
      </c>
      <c r="B665" t="inlineStr">
        <is>
          <t>0800819038</t>
        </is>
      </c>
      <c r="C665" t="inlineStr">
        <is>
          <t>AAV-2020</t>
        </is>
      </c>
      <c r="D665" t="inlineStr">
        <is>
          <t>400</t>
        </is>
      </c>
      <c r="E665" t="inlineStr">
        <is>
          <t>BCDKT</t>
        </is>
      </c>
      <c r="F665" t="inlineStr">
        <is>
          <t>AAV</t>
        </is>
      </c>
      <c r="G665" t="inlineStr">
        <is>
          <t xml:space="preserve">   B. VỐN CHỦ SỞ HỮU</t>
        </is>
      </c>
      <c r="H665" t="n">
        <v>387477</v>
      </c>
    </row>
    <row r="666">
      <c r="A666" s="368" t="n">
        <v>664</v>
      </c>
      <c r="B666" t="inlineStr">
        <is>
          <t>0800819038</t>
        </is>
      </c>
      <c r="C666" t="inlineStr">
        <is>
          <t>AAV-2020</t>
        </is>
      </c>
      <c r="D666" t="inlineStr">
        <is>
          <t>410</t>
        </is>
      </c>
      <c r="E666" t="inlineStr">
        <is>
          <t>BCDKT</t>
        </is>
      </c>
      <c r="F666" t="inlineStr">
        <is>
          <t>AAV</t>
        </is>
      </c>
      <c r="G666" t="inlineStr">
        <is>
          <t xml:space="preserve">    I. Vốn chủ sở hữu</t>
        </is>
      </c>
      <c r="H666" t="n">
        <v>387477</v>
      </c>
    </row>
    <row r="667">
      <c r="A667" s="368" t="n">
        <v>665</v>
      </c>
      <c r="B667" t="inlineStr">
        <is>
          <t>0800819038</t>
        </is>
      </c>
      <c r="C667" t="inlineStr">
        <is>
          <t>AAV-2020</t>
        </is>
      </c>
      <c r="D667" t="inlineStr">
        <is>
          <t>411</t>
        </is>
      </c>
      <c r="E667" t="inlineStr">
        <is>
          <t>BCDKT</t>
        </is>
      </c>
      <c r="F667" t="inlineStr">
        <is>
          <t>AAV</t>
        </is>
      </c>
      <c r="G667" t="inlineStr">
        <is>
          <t xml:space="preserve">     1. Vốn góp của chủ sở hữu</t>
        </is>
      </c>
      <c r="H667" t="n">
        <v>318750</v>
      </c>
    </row>
    <row r="668">
      <c r="A668" s="368" t="n">
        <v>666</v>
      </c>
      <c r="B668" t="inlineStr">
        <is>
          <t>0800819038</t>
        </is>
      </c>
      <c r="C668" t="inlineStr">
        <is>
          <t>AAV-2020</t>
        </is>
      </c>
      <c r="D668" t="inlineStr">
        <is>
          <t>411a</t>
        </is>
      </c>
      <c r="E668" t="inlineStr">
        <is>
          <t>BCDKT</t>
        </is>
      </c>
      <c r="F668" t="inlineStr">
        <is>
          <t>AAV</t>
        </is>
      </c>
      <c r="G668" t="inlineStr">
        <is>
          <t xml:space="preserve">     - Cổ phiếu phổ thông có quyền biểu quyết</t>
        </is>
      </c>
      <c r="H668" t="n">
        <v>318750</v>
      </c>
    </row>
    <row r="669">
      <c r="A669" s="368" t="n">
        <v>667</v>
      </c>
      <c r="B669" t="inlineStr">
        <is>
          <t>0800819038</t>
        </is>
      </c>
      <c r="C669" t="inlineStr">
        <is>
          <t>AAV-2020</t>
        </is>
      </c>
      <c r="D669" t="inlineStr">
        <is>
          <t>412</t>
        </is>
      </c>
      <c r="E669" t="inlineStr">
        <is>
          <t>BCDKT</t>
        </is>
      </c>
      <c r="F669" t="inlineStr">
        <is>
          <t>AAV</t>
        </is>
      </c>
      <c r="G669" t="inlineStr">
        <is>
          <t xml:space="preserve">    2. Thặng dư vốn cổ phần</t>
        </is>
      </c>
      <c r="H669" t="n">
        <v>-238</v>
      </c>
    </row>
    <row r="670">
      <c r="A670" s="368" t="n">
        <v>668</v>
      </c>
      <c r="B670" t="inlineStr">
        <is>
          <t>0800819038</t>
        </is>
      </c>
      <c r="C670" t="inlineStr">
        <is>
          <t>AAV-2020</t>
        </is>
      </c>
      <c r="D670" t="inlineStr">
        <is>
          <t>421</t>
        </is>
      </c>
      <c r="E670" t="inlineStr">
        <is>
          <t>BCDKT</t>
        </is>
      </c>
      <c r="F670" t="inlineStr">
        <is>
          <t>AAV</t>
        </is>
      </c>
      <c r="G670" t="inlineStr">
        <is>
          <t xml:space="preserve">     11. Lợi nhuận sau thuế chưa phân phối</t>
        </is>
      </c>
      <c r="H670" t="n">
        <v>49623</v>
      </c>
    </row>
    <row r="671">
      <c r="A671" s="368" t="n">
        <v>669</v>
      </c>
      <c r="B671" t="inlineStr">
        <is>
          <t>0800819038</t>
        </is>
      </c>
      <c r="C671" t="inlineStr">
        <is>
          <t>AAV-2020</t>
        </is>
      </c>
      <c r="D671" t="inlineStr">
        <is>
          <t>421a</t>
        </is>
      </c>
      <c r="E671" t="inlineStr">
        <is>
          <t>BCDKT</t>
        </is>
      </c>
      <c r="F671" t="inlineStr">
        <is>
          <t>AAV</t>
        </is>
      </c>
      <c r="G671" t="inlineStr">
        <is>
          <t xml:space="preserve">     - LNST chưa phân phối lũy kế đến cuối kỳ trước</t>
        </is>
      </c>
      <c r="H671" t="n">
        <v>36281</v>
      </c>
    </row>
    <row r="672">
      <c r="A672" s="368" t="n">
        <v>670</v>
      </c>
      <c r="B672" t="inlineStr">
        <is>
          <t>0800819038</t>
        </is>
      </c>
      <c r="C672" t="inlineStr">
        <is>
          <t>AAV-2020</t>
        </is>
      </c>
      <c r="D672" t="inlineStr">
        <is>
          <t>421b</t>
        </is>
      </c>
      <c r="E672" t="inlineStr">
        <is>
          <t>BCDKT</t>
        </is>
      </c>
      <c r="F672" t="inlineStr">
        <is>
          <t>AAV</t>
        </is>
      </c>
      <c r="G672" t="inlineStr">
        <is>
          <t xml:space="preserve">     - LNST chưa phân phối kỳ này</t>
        </is>
      </c>
      <c r="H672" t="n">
        <v>13343</v>
      </c>
    </row>
    <row r="673">
      <c r="A673" s="368" t="n">
        <v>671</v>
      </c>
      <c r="B673" t="inlineStr">
        <is>
          <t>0800819038</t>
        </is>
      </c>
      <c r="C673" t="inlineStr">
        <is>
          <t>AAV-2020</t>
        </is>
      </c>
      <c r="D673" t="inlineStr">
        <is>
          <t>429</t>
        </is>
      </c>
      <c r="E673" t="inlineStr">
        <is>
          <t>BCDKT</t>
        </is>
      </c>
      <c r="F673" t="inlineStr">
        <is>
          <t>AAV</t>
        </is>
      </c>
      <c r="G673" t="inlineStr">
        <is>
          <t xml:space="preserve">    13. Lợi ích cổ đông không kiểm soát</t>
        </is>
      </c>
      <c r="H673" t="n">
        <v>19341</v>
      </c>
    </row>
    <row r="674">
      <c r="A674" s="368" t="n">
        <v>672</v>
      </c>
      <c r="B674" t="inlineStr">
        <is>
          <t>0800819038</t>
        </is>
      </c>
      <c r="C674" t="inlineStr">
        <is>
          <t>AAV-2020</t>
        </is>
      </c>
      <c r="D674" t="inlineStr">
        <is>
          <t>440</t>
        </is>
      </c>
      <c r="E674" t="inlineStr">
        <is>
          <t>BCDKT</t>
        </is>
      </c>
      <c r="F674" t="inlineStr">
        <is>
          <t>AAV</t>
        </is>
      </c>
      <c r="G674" t="inlineStr">
        <is>
          <t xml:space="preserve"> TỔNG CỘNG NGUỒN VỐN</t>
        </is>
      </c>
      <c r="H674" t="n">
        <v>600720</v>
      </c>
    </row>
    <row r="675">
      <c r="A675" s="368" t="n">
        <v>673</v>
      </c>
      <c r="B675" t="inlineStr">
        <is>
          <t>0800819038</t>
        </is>
      </c>
      <c r="C675" t="inlineStr">
        <is>
          <t>AAV-2020</t>
        </is>
      </c>
      <c r="D675" t="inlineStr">
        <is>
          <t>01</t>
        </is>
      </c>
      <c r="E675" t="inlineStr">
        <is>
          <t>KQKD</t>
        </is>
      </c>
      <c r="F675" t="inlineStr">
        <is>
          <t>AAV</t>
        </is>
      </c>
      <c r="G675" t="inlineStr">
        <is>
          <t xml:space="preserve">1. Doanh thu bán hàng và cung cấp dịch vụ </t>
        </is>
      </c>
      <c r="H675" t="n">
        <v>323664</v>
      </c>
    </row>
    <row r="676">
      <c r="A676" s="368" t="n">
        <v>674</v>
      </c>
      <c r="B676" t="inlineStr">
        <is>
          <t>0800819038</t>
        </is>
      </c>
      <c r="C676" t="inlineStr">
        <is>
          <t>AAV-2020</t>
        </is>
      </c>
      <c r="D676" t="inlineStr">
        <is>
          <t>02</t>
        </is>
      </c>
      <c r="E676" t="inlineStr">
        <is>
          <t>KQKD</t>
        </is>
      </c>
      <c r="F676" t="inlineStr">
        <is>
          <t>AAV</t>
        </is>
      </c>
      <c r="G676" t="inlineStr">
        <is>
          <t>2. Các khoản giảm trừ doanh thu</t>
        </is>
      </c>
      <c r="H676" t="n">
        <v>7</v>
      </c>
    </row>
    <row r="677">
      <c r="A677" s="368" t="n">
        <v>675</v>
      </c>
      <c r="B677" t="inlineStr">
        <is>
          <t>0800819038</t>
        </is>
      </c>
      <c r="C677" t="inlineStr">
        <is>
          <t>AAV-2020</t>
        </is>
      </c>
      <c r="D677" t="inlineStr">
        <is>
          <t>10</t>
        </is>
      </c>
      <c r="E677" t="inlineStr">
        <is>
          <t>KQKD</t>
        </is>
      </c>
      <c r="F677" t="inlineStr">
        <is>
          <t>AAV</t>
        </is>
      </c>
      <c r="G677" t="inlineStr">
        <is>
          <t>3. Doanh thu thuần về bán hàng và cung cấp dịch vụ</t>
        </is>
      </c>
      <c r="H677" t="n">
        <v>323657</v>
      </c>
    </row>
    <row r="678">
      <c r="A678" s="368" t="n">
        <v>676</v>
      </c>
      <c r="B678" t="inlineStr">
        <is>
          <t>0800819038</t>
        </is>
      </c>
      <c r="C678" t="inlineStr">
        <is>
          <t>AAV-2020</t>
        </is>
      </c>
      <c r="D678" t="inlineStr">
        <is>
          <t>11</t>
        </is>
      </c>
      <c r="E678" t="inlineStr">
        <is>
          <t>KQKD</t>
        </is>
      </c>
      <c r="F678" t="inlineStr">
        <is>
          <t>AAV</t>
        </is>
      </c>
      <c r="G678" t="inlineStr">
        <is>
          <t xml:space="preserve">4. Giá vốn hàng bán </t>
        </is>
      </c>
      <c r="H678" t="n">
        <v>291939</v>
      </c>
    </row>
    <row r="679">
      <c r="A679" s="368" t="n">
        <v>677</v>
      </c>
      <c r="B679" t="inlineStr">
        <is>
          <t>0800819038</t>
        </is>
      </c>
      <c r="C679" t="inlineStr">
        <is>
          <t>AAV-2020</t>
        </is>
      </c>
      <c r="D679" t="inlineStr">
        <is>
          <t>20</t>
        </is>
      </c>
      <c r="E679" t="inlineStr">
        <is>
          <t>KQKD</t>
        </is>
      </c>
      <c r="F679" t="inlineStr">
        <is>
          <t>AAV</t>
        </is>
      </c>
      <c r="G679" t="inlineStr">
        <is>
          <t>5. Lợi nhuận gộp về bán hàng và cung cấp dịch vụ</t>
        </is>
      </c>
      <c r="H679" t="n">
        <v>31718</v>
      </c>
    </row>
    <row r="680">
      <c r="A680" s="368" t="n">
        <v>678</v>
      </c>
      <c r="B680" t="inlineStr">
        <is>
          <t>0800819038</t>
        </is>
      </c>
      <c r="C680" t="inlineStr">
        <is>
          <t>AAV-2020</t>
        </is>
      </c>
      <c r="D680" t="inlineStr">
        <is>
          <t>21</t>
        </is>
      </c>
      <c r="E680" t="inlineStr">
        <is>
          <t>KQKD</t>
        </is>
      </c>
      <c r="F680" t="inlineStr">
        <is>
          <t>AAV</t>
        </is>
      </c>
      <c r="G680" t="inlineStr">
        <is>
          <t xml:space="preserve">6.Doanh thu hoạt động tài chính </t>
        </is>
      </c>
      <c r="H680" t="n">
        <v>13816</v>
      </c>
    </row>
    <row r="681">
      <c r="A681" s="368" t="n">
        <v>679</v>
      </c>
      <c r="B681" t="inlineStr">
        <is>
          <t>0800819038</t>
        </is>
      </c>
      <c r="C681" t="inlineStr">
        <is>
          <t>AAV-2020</t>
        </is>
      </c>
      <c r="D681" t="inlineStr">
        <is>
          <t>22</t>
        </is>
      </c>
      <c r="E681" t="inlineStr">
        <is>
          <t>KQKD</t>
        </is>
      </c>
      <c r="F681" t="inlineStr">
        <is>
          <t>AAV</t>
        </is>
      </c>
      <c r="G681" t="inlineStr">
        <is>
          <t xml:space="preserve">7. Chi phí tài chính </t>
        </is>
      </c>
      <c r="H681" t="n">
        <v>4373</v>
      </c>
    </row>
    <row r="682">
      <c r="A682" s="368" t="n">
        <v>680</v>
      </c>
      <c r="B682" t="inlineStr">
        <is>
          <t>0800819038</t>
        </is>
      </c>
      <c r="C682" t="inlineStr">
        <is>
          <t>AAV-2020</t>
        </is>
      </c>
      <c r="D682" t="inlineStr">
        <is>
          <t>23</t>
        </is>
      </c>
      <c r="E682" t="inlineStr">
        <is>
          <t>KQKD</t>
        </is>
      </c>
      <c r="F682" t="inlineStr">
        <is>
          <t>AAV</t>
        </is>
      </c>
      <c r="G682" t="inlineStr">
        <is>
          <t xml:space="preserve">   Trong đó :Chi phí lãi vay</t>
        </is>
      </c>
      <c r="H682" t="n">
        <v>4372</v>
      </c>
    </row>
    <row r="683">
      <c r="A683" s="368" t="n">
        <v>681</v>
      </c>
      <c r="B683" t="inlineStr">
        <is>
          <t>0800819038</t>
        </is>
      </c>
      <c r="C683" t="inlineStr">
        <is>
          <t>AAV-2020</t>
        </is>
      </c>
      <c r="D683" t="inlineStr">
        <is>
          <t>25</t>
        </is>
      </c>
      <c r="E683" t="inlineStr">
        <is>
          <t>KQKD</t>
        </is>
      </c>
      <c r="F683" t="inlineStr">
        <is>
          <t>AAV</t>
        </is>
      </c>
      <c r="G683" t="inlineStr">
        <is>
          <t xml:space="preserve">9. Chi phí bán hàng </t>
        </is>
      </c>
      <c r="H683" t="n">
        <v>521</v>
      </c>
    </row>
    <row r="684">
      <c r="A684" s="368" t="n">
        <v>682</v>
      </c>
      <c r="B684" t="inlineStr">
        <is>
          <t>0800819038</t>
        </is>
      </c>
      <c r="C684" t="inlineStr">
        <is>
          <t>AAV-2020</t>
        </is>
      </c>
      <c r="D684" t="inlineStr">
        <is>
          <t>26</t>
        </is>
      </c>
      <c r="E684" t="inlineStr">
        <is>
          <t>KQKD</t>
        </is>
      </c>
      <c r="F684" t="inlineStr">
        <is>
          <t>AAV</t>
        </is>
      </c>
      <c r="G684" t="inlineStr">
        <is>
          <t xml:space="preserve">10. Chi phí quản lý doanh nghiệp </t>
        </is>
      </c>
      <c r="H684" t="n">
        <v>22298</v>
      </c>
    </row>
    <row r="685">
      <c r="A685" s="368" t="n">
        <v>683</v>
      </c>
      <c r="B685" t="inlineStr">
        <is>
          <t>0800819038</t>
        </is>
      </c>
      <c r="C685" t="inlineStr">
        <is>
          <t>AAV-2020</t>
        </is>
      </c>
      <c r="D685" t="inlineStr">
        <is>
          <t>30</t>
        </is>
      </c>
      <c r="E685" t="inlineStr">
        <is>
          <t>KQKD</t>
        </is>
      </c>
      <c r="F685" t="inlineStr">
        <is>
          <t>AAV</t>
        </is>
      </c>
      <c r="G685" t="inlineStr">
        <is>
          <t>11. Lợi nhuận thuần từ hoạt động kinh doanh</t>
        </is>
      </c>
      <c r="H685" t="n">
        <v>18343</v>
      </c>
    </row>
    <row r="686">
      <c r="A686" s="368" t="n">
        <v>684</v>
      </c>
      <c r="B686" t="inlineStr">
        <is>
          <t>0800819038</t>
        </is>
      </c>
      <c r="C686" t="inlineStr">
        <is>
          <t>AAV-2020</t>
        </is>
      </c>
      <c r="D686" t="inlineStr">
        <is>
          <t>31</t>
        </is>
      </c>
      <c r="E686" t="inlineStr">
        <is>
          <t>KQKD</t>
        </is>
      </c>
      <c r="F686" t="inlineStr">
        <is>
          <t>AAV</t>
        </is>
      </c>
      <c r="G686" t="inlineStr">
        <is>
          <t xml:space="preserve">12. Thu nhập khác </t>
        </is>
      </c>
      <c r="H686" t="n">
        <v>446</v>
      </c>
    </row>
    <row r="687">
      <c r="A687" s="368" t="n">
        <v>685</v>
      </c>
      <c r="B687" t="inlineStr">
        <is>
          <t>0800819038</t>
        </is>
      </c>
      <c r="C687" t="inlineStr">
        <is>
          <t>AAV-2020</t>
        </is>
      </c>
      <c r="D687" t="inlineStr">
        <is>
          <t>32</t>
        </is>
      </c>
      <c r="E687" t="inlineStr">
        <is>
          <t>KQKD</t>
        </is>
      </c>
      <c r="F687" t="inlineStr">
        <is>
          <t>AAV</t>
        </is>
      </c>
      <c r="G687" t="inlineStr">
        <is>
          <t xml:space="preserve">13. Chi phí khác </t>
        </is>
      </c>
      <c r="H687" t="n">
        <v>1020</v>
      </c>
    </row>
    <row r="688">
      <c r="A688" s="368" t="n">
        <v>686</v>
      </c>
      <c r="B688" t="inlineStr">
        <is>
          <t>0800819038</t>
        </is>
      </c>
      <c r="C688" t="inlineStr">
        <is>
          <t>AAV-2020</t>
        </is>
      </c>
      <c r="D688" t="inlineStr">
        <is>
          <t>40</t>
        </is>
      </c>
      <c r="E688" t="inlineStr">
        <is>
          <t>KQKD</t>
        </is>
      </c>
      <c r="F688" t="inlineStr">
        <is>
          <t>AAV</t>
        </is>
      </c>
      <c r="G688" t="inlineStr">
        <is>
          <t>14. Lợi nhuận khác</t>
        </is>
      </c>
      <c r="H688" t="n">
        <v>-574</v>
      </c>
    </row>
    <row r="689">
      <c r="A689" s="368" t="n">
        <v>687</v>
      </c>
      <c r="B689" t="inlineStr">
        <is>
          <t>0800819038</t>
        </is>
      </c>
      <c r="C689" t="inlineStr">
        <is>
          <t>AAV-2020</t>
        </is>
      </c>
      <c r="D689" t="inlineStr">
        <is>
          <t>50</t>
        </is>
      </c>
      <c r="E689" t="inlineStr">
        <is>
          <t>KQKD</t>
        </is>
      </c>
      <c r="F689" t="inlineStr">
        <is>
          <t>AAV</t>
        </is>
      </c>
      <c r="G689" t="inlineStr">
        <is>
          <t>15. Tổng lợi nhuận kế toán trước thuế</t>
        </is>
      </c>
      <c r="H689" t="n">
        <v>17769</v>
      </c>
    </row>
    <row r="690">
      <c r="A690" s="368" t="n">
        <v>688</v>
      </c>
      <c r="B690" t="inlineStr">
        <is>
          <t>0800819038</t>
        </is>
      </c>
      <c r="C690" t="inlineStr">
        <is>
          <t>AAV-2020</t>
        </is>
      </c>
      <c r="D690" t="inlineStr">
        <is>
          <t>51</t>
        </is>
      </c>
      <c r="E690" t="inlineStr">
        <is>
          <t>KQKD</t>
        </is>
      </c>
      <c r="F690" t="inlineStr">
        <is>
          <t>AAV</t>
        </is>
      </c>
      <c r="G690" t="inlineStr">
        <is>
          <t>16. Chi phí thuế TNDN hiện hành</t>
        </is>
      </c>
      <c r="H690" t="n">
        <v>3387</v>
      </c>
    </row>
    <row r="691">
      <c r="A691" s="368" t="n">
        <v>689</v>
      </c>
      <c r="B691" t="inlineStr">
        <is>
          <t>0800819038</t>
        </is>
      </c>
      <c r="C691" t="inlineStr">
        <is>
          <t>AAV-2020</t>
        </is>
      </c>
      <c r="D691" t="inlineStr">
        <is>
          <t>60</t>
        </is>
      </c>
      <c r="E691" t="inlineStr">
        <is>
          <t>KQKD</t>
        </is>
      </c>
      <c r="F691" t="inlineStr">
        <is>
          <t>AAV</t>
        </is>
      </c>
      <c r="G691" t="inlineStr">
        <is>
          <t>18. Lợi nhuận sau thuế thu nhập doanh nghiệp</t>
        </is>
      </c>
      <c r="H691" t="n">
        <v>14382</v>
      </c>
    </row>
    <row r="692">
      <c r="A692" s="368" t="n">
        <v>690</v>
      </c>
      <c r="B692" t="inlineStr">
        <is>
          <t>0800819038</t>
        </is>
      </c>
      <c r="C692" t="inlineStr">
        <is>
          <t>AAV-2020</t>
        </is>
      </c>
      <c r="D692" t="inlineStr">
        <is>
          <t>62</t>
        </is>
      </c>
      <c r="E692" t="inlineStr">
        <is>
          <t>KQKD</t>
        </is>
      </c>
      <c r="F692" t="inlineStr">
        <is>
          <t>AAV</t>
        </is>
      </c>
      <c r="G692" t="inlineStr">
        <is>
          <t>Lợi ích của cổ đông thiểu số</t>
        </is>
      </c>
      <c r="H692" t="n">
        <v>1040</v>
      </c>
    </row>
    <row r="693">
      <c r="A693" s="368" t="n">
        <v>691</v>
      </c>
      <c r="B693" t="inlineStr">
        <is>
          <t>0800819038</t>
        </is>
      </c>
      <c r="C693" t="inlineStr">
        <is>
          <t>AAV-2020</t>
        </is>
      </c>
      <c r="D693" t="inlineStr">
        <is>
          <t>61</t>
        </is>
      </c>
      <c r="E693" t="inlineStr">
        <is>
          <t>KQKD</t>
        </is>
      </c>
      <c r="F693" t="inlineStr">
        <is>
          <t>AAV</t>
        </is>
      </c>
      <c r="G693" t="inlineStr">
        <is>
          <t>Lợi nhuận sau thuế của cổ đông của Công ty mẹ</t>
        </is>
      </c>
      <c r="H693" t="n">
        <v>13343</v>
      </c>
    </row>
    <row r="694">
      <c r="A694" s="368" t="n">
        <v>692</v>
      </c>
      <c r="B694" t="inlineStr">
        <is>
          <t>0800819038</t>
        </is>
      </c>
      <c r="C694" t="inlineStr">
        <is>
          <t>AAV-2020</t>
        </is>
      </c>
      <c r="D694" t="inlineStr">
        <is>
          <t>70</t>
        </is>
      </c>
      <c r="E694" t="inlineStr">
        <is>
          <t>KQKD</t>
        </is>
      </c>
      <c r="F694" t="inlineStr">
        <is>
          <t>AAV</t>
        </is>
      </c>
      <c r="G694" t="inlineStr">
        <is>
          <t>19. Lãi cơ bản trên cổ phiếu (*)</t>
        </is>
      </c>
      <c r="H694" t="n">
        <v>419</v>
      </c>
    </row>
    <row r="695">
      <c r="A695" s="368" t="n">
        <v>693</v>
      </c>
      <c r="B695" t="inlineStr">
        <is>
          <t>0800819038</t>
        </is>
      </c>
      <c r="C695" t="inlineStr">
        <is>
          <t>AAV-2020</t>
        </is>
      </c>
      <c r="D695" t="inlineStr">
        <is>
          <t>01</t>
        </is>
      </c>
      <c r="E695" t="inlineStr">
        <is>
          <t>LCTTGT</t>
        </is>
      </c>
      <c r="F695" t="inlineStr">
        <is>
          <t>AAV</t>
        </is>
      </c>
      <c r="G695" t="inlineStr">
        <is>
          <t>1. Lợi nhuận trước thuế</t>
        </is>
      </c>
      <c r="H695" t="n">
        <v>17769</v>
      </c>
    </row>
    <row r="696">
      <c r="A696" s="368" t="n">
        <v>694</v>
      </c>
      <c r="B696" t="inlineStr">
        <is>
          <t>0800819038</t>
        </is>
      </c>
      <c r="C696" t="inlineStr">
        <is>
          <t>AAV-2020</t>
        </is>
      </c>
      <c r="D696" t="inlineStr">
        <is>
          <t>02</t>
        </is>
      </c>
      <c r="E696" t="inlineStr">
        <is>
          <t>LCTTGT</t>
        </is>
      </c>
      <c r="F696" t="inlineStr">
        <is>
          <t>AAV</t>
        </is>
      </c>
      <c r="G696" t="inlineStr">
        <is>
          <t xml:space="preserve"> Khấu hao TSCĐ và BĐSĐT</t>
        </is>
      </c>
      <c r="H696" t="n">
        <v>7547</v>
      </c>
    </row>
    <row r="697">
      <c r="A697" s="368" t="n">
        <v>695</v>
      </c>
      <c r="B697" t="inlineStr">
        <is>
          <t>0800819038</t>
        </is>
      </c>
      <c r="C697" t="inlineStr">
        <is>
          <t>AAV-2020</t>
        </is>
      </c>
      <c r="D697" t="inlineStr">
        <is>
          <t>03</t>
        </is>
      </c>
      <c r="E697" t="inlineStr">
        <is>
          <t>LCTTGT</t>
        </is>
      </c>
      <c r="F697" t="inlineStr">
        <is>
          <t>AAV</t>
        </is>
      </c>
      <c r="G697" t="inlineStr">
        <is>
          <t>Các khoản dự phòng</t>
        </is>
      </c>
      <c r="H697" t="n">
        <v>10331</v>
      </c>
    </row>
    <row r="698">
      <c r="A698" s="368" t="n">
        <v>696</v>
      </c>
      <c r="B698" t="inlineStr">
        <is>
          <t>0800819038</t>
        </is>
      </c>
      <c r="C698" t="inlineStr">
        <is>
          <t>AAV-2020</t>
        </is>
      </c>
      <c r="D698" t="inlineStr">
        <is>
          <t>05</t>
        </is>
      </c>
      <c r="E698" t="inlineStr">
        <is>
          <t>LCTTGT</t>
        </is>
      </c>
      <c r="F698" t="inlineStr">
        <is>
          <t>AAV</t>
        </is>
      </c>
      <c r="G698" t="inlineStr">
        <is>
          <t>Lãi, lỗ từ hoạt động đầu tư</t>
        </is>
      </c>
      <c r="H698" t="n">
        <v>-13816</v>
      </c>
    </row>
    <row r="699">
      <c r="A699" s="368" t="n">
        <v>697</v>
      </c>
      <c r="B699" t="inlineStr">
        <is>
          <t>0800819038</t>
        </is>
      </c>
      <c r="C699" t="inlineStr">
        <is>
          <t>AAV-2020</t>
        </is>
      </c>
      <c r="D699" t="inlineStr">
        <is>
          <t>06</t>
        </is>
      </c>
      <c r="E699" t="inlineStr">
        <is>
          <t>LCTTGT</t>
        </is>
      </c>
      <c r="F699" t="inlineStr">
        <is>
          <t>AAV</t>
        </is>
      </c>
      <c r="G699" t="inlineStr">
        <is>
          <t>Chi phí lãi vay</t>
        </is>
      </c>
      <c r="H699" t="n">
        <v>4574</v>
      </c>
    </row>
    <row r="700">
      <c r="A700" s="368" t="n">
        <v>698</v>
      </c>
      <c r="B700" t="inlineStr">
        <is>
          <t>0800819038</t>
        </is>
      </c>
      <c r="C700" t="inlineStr">
        <is>
          <t>AAV-2020</t>
        </is>
      </c>
      <c r="D700" t="inlineStr">
        <is>
          <t>08</t>
        </is>
      </c>
      <c r="E700" t="inlineStr">
        <is>
          <t>LCTTGT</t>
        </is>
      </c>
      <c r="F700" t="inlineStr">
        <is>
          <t>AAV</t>
        </is>
      </c>
      <c r="G700" t="inlineStr">
        <is>
          <t>3. Lợi nhuận từ hoạt động kinh doanh trước thay đổi vốn lưu động</t>
        </is>
      </c>
      <c r="H700" t="n">
        <v>26406</v>
      </c>
    </row>
    <row r="701">
      <c r="A701" s="368" t="n">
        <v>699</v>
      </c>
      <c r="B701" t="inlineStr">
        <is>
          <t>0800819038</t>
        </is>
      </c>
      <c r="C701" t="inlineStr">
        <is>
          <t>AAV-2020</t>
        </is>
      </c>
      <c r="D701" t="inlineStr">
        <is>
          <t>09</t>
        </is>
      </c>
      <c r="E701" t="inlineStr">
        <is>
          <t>LCTTGT</t>
        </is>
      </c>
      <c r="F701" t="inlineStr">
        <is>
          <t>AAV</t>
        </is>
      </c>
      <c r="G701" t="inlineStr">
        <is>
          <t>Tăng, giảm các khoản phải thu</t>
        </is>
      </c>
      <c r="H701" t="n">
        <v>-16947</v>
      </c>
    </row>
    <row r="702">
      <c r="A702" s="368" t="n">
        <v>700</v>
      </c>
      <c r="B702" t="inlineStr">
        <is>
          <t>0800819038</t>
        </is>
      </c>
      <c r="C702" t="inlineStr">
        <is>
          <t>AAV-2020</t>
        </is>
      </c>
      <c r="D702" t="inlineStr">
        <is>
          <t>10</t>
        </is>
      </c>
      <c r="E702" t="inlineStr">
        <is>
          <t>LCTTGT</t>
        </is>
      </c>
      <c r="F702" t="inlineStr">
        <is>
          <t>AAV</t>
        </is>
      </c>
      <c r="G702" t="inlineStr">
        <is>
          <t>Tăng, giảm hàng tồn kho</t>
        </is>
      </c>
      <c r="H702" t="n">
        <v>-12233</v>
      </c>
    </row>
    <row r="703">
      <c r="A703" s="368" t="n">
        <v>701</v>
      </c>
      <c r="B703" t="inlineStr">
        <is>
          <t>0800819038</t>
        </is>
      </c>
      <c r="C703" t="inlineStr">
        <is>
          <t>AAV-2020</t>
        </is>
      </c>
      <c r="D703" t="inlineStr">
        <is>
          <t>11</t>
        </is>
      </c>
      <c r="E703" t="inlineStr">
        <is>
          <t>LCTTGT</t>
        </is>
      </c>
      <c r="F703" t="inlineStr">
        <is>
          <t>AAV</t>
        </is>
      </c>
      <c r="G703" t="inlineStr">
        <is>
          <t>Tăng, giảm các khoản phải trả (không kể lãi vay phải trả, thuế thu nhập phải nộp)</t>
        </is>
      </c>
      <c r="H703" t="n">
        <v>-14317</v>
      </c>
    </row>
    <row r="704">
      <c r="A704" s="368" t="n">
        <v>702</v>
      </c>
      <c r="B704" t="inlineStr">
        <is>
          <t>0800819038</t>
        </is>
      </c>
      <c r="C704" t="inlineStr">
        <is>
          <t>AAV-2020</t>
        </is>
      </c>
      <c r="D704" t="inlineStr">
        <is>
          <t>12</t>
        </is>
      </c>
      <c r="E704" t="inlineStr">
        <is>
          <t>LCTTGT</t>
        </is>
      </c>
      <c r="F704" t="inlineStr">
        <is>
          <t>AAV</t>
        </is>
      </c>
      <c r="G704" t="inlineStr">
        <is>
          <t>Tăng, giảm chi phí trả trước</t>
        </is>
      </c>
      <c r="H704" t="n">
        <v>248</v>
      </c>
    </row>
    <row r="705">
      <c r="A705" s="368" t="n">
        <v>703</v>
      </c>
      <c r="B705" t="inlineStr">
        <is>
          <t>0800819038</t>
        </is>
      </c>
      <c r="C705" t="inlineStr">
        <is>
          <t>AAV-2020</t>
        </is>
      </c>
      <c r="D705" t="inlineStr">
        <is>
          <t>14</t>
        </is>
      </c>
      <c r="E705" t="inlineStr">
        <is>
          <t>LCTTGT</t>
        </is>
      </c>
      <c r="F705" t="inlineStr">
        <is>
          <t>AAV</t>
        </is>
      </c>
      <c r="G705" t="inlineStr">
        <is>
          <t>Tiền lãi vay đã trả</t>
        </is>
      </c>
      <c r="H705" t="n">
        <v>-4514</v>
      </c>
    </row>
    <row r="706">
      <c r="A706" s="368" t="n">
        <v>704</v>
      </c>
      <c r="B706" t="inlineStr">
        <is>
          <t>0800819038</t>
        </is>
      </c>
      <c r="C706" t="inlineStr">
        <is>
          <t>AAV-2020</t>
        </is>
      </c>
      <c r="D706" t="inlineStr">
        <is>
          <t>15</t>
        </is>
      </c>
      <c r="E706" t="inlineStr">
        <is>
          <t>LCTTGT</t>
        </is>
      </c>
      <c r="F706" t="inlineStr">
        <is>
          <t>AAV</t>
        </is>
      </c>
      <c r="G706" t="inlineStr">
        <is>
          <t>Thuế thu nhập doanh nghiệp đã nộp</t>
        </is>
      </c>
      <c r="H706" t="n">
        <v>-3093</v>
      </c>
    </row>
    <row r="707">
      <c r="A707" s="368" t="n">
        <v>705</v>
      </c>
      <c r="B707" t="inlineStr">
        <is>
          <t>0800819038</t>
        </is>
      </c>
      <c r="C707" t="inlineStr">
        <is>
          <t>AAV-2020</t>
        </is>
      </c>
      <c r="D707" t="inlineStr">
        <is>
          <t>20</t>
        </is>
      </c>
      <c r="E707" t="inlineStr">
        <is>
          <t>LCTTGT</t>
        </is>
      </c>
      <c r="F707" t="inlineStr">
        <is>
          <t>AAV</t>
        </is>
      </c>
      <c r="G707" t="inlineStr">
        <is>
          <t>Lưu chuyển tiền thuần từ hoạt động kinh doanh</t>
        </is>
      </c>
      <c r="H707" t="n">
        <v>-24450</v>
      </c>
    </row>
    <row r="708">
      <c r="A708" s="368" t="n">
        <v>706</v>
      </c>
      <c r="B708" t="inlineStr">
        <is>
          <t>0800819038</t>
        </is>
      </c>
      <c r="C708" t="inlineStr">
        <is>
          <t>AAV-2020</t>
        </is>
      </c>
      <c r="D708" t="inlineStr">
        <is>
          <t>21</t>
        </is>
      </c>
      <c r="E708" t="inlineStr">
        <is>
          <t>LCTTGT</t>
        </is>
      </c>
      <c r="F708" t="inlineStr">
        <is>
          <t>AAV</t>
        </is>
      </c>
      <c r="G708" t="inlineStr">
        <is>
          <t>1. Tiền chi để mua sắm, xây dựng TSCĐ và các tài sản dài hạn khác</t>
        </is>
      </c>
      <c r="H708" t="n">
        <v>-4348</v>
      </c>
    </row>
    <row r="709">
      <c r="A709" s="368" t="n">
        <v>707</v>
      </c>
      <c r="B709" t="inlineStr">
        <is>
          <t>0800819038</t>
        </is>
      </c>
      <c r="C709" t="inlineStr">
        <is>
          <t>AAV-2020</t>
        </is>
      </c>
      <c r="D709" t="inlineStr">
        <is>
          <t>23</t>
        </is>
      </c>
      <c r="E709" t="inlineStr">
        <is>
          <t>LCTTGT</t>
        </is>
      </c>
      <c r="F709" t="inlineStr">
        <is>
          <t>AAV</t>
        </is>
      </c>
      <c r="G709" t="inlineStr">
        <is>
          <t>3. Tiền chi cho vay, mua các công cụ nợ của đơn vị khác</t>
        </is>
      </c>
      <c r="H709" t="n">
        <v>-2979</v>
      </c>
    </row>
    <row r="710">
      <c r="A710" s="368" t="n">
        <v>708</v>
      </c>
      <c r="B710" t="inlineStr">
        <is>
          <t>0800819038</t>
        </is>
      </c>
      <c r="C710" t="inlineStr">
        <is>
          <t>AAV-2020</t>
        </is>
      </c>
      <c r="D710" t="inlineStr">
        <is>
          <t>24</t>
        </is>
      </c>
      <c r="E710" t="inlineStr">
        <is>
          <t>LCTTGT</t>
        </is>
      </c>
      <c r="F710" t="inlineStr">
        <is>
          <t>AAV</t>
        </is>
      </c>
      <c r="G710" t="inlineStr">
        <is>
          <t>4. Tiền thu hồi cho vay, bán lại các công cụ nợ của đơn vị khác</t>
        </is>
      </c>
      <c r="H710" t="n">
        <v>2300</v>
      </c>
    </row>
    <row r="711">
      <c r="A711" s="368" t="n">
        <v>709</v>
      </c>
      <c r="B711" t="inlineStr">
        <is>
          <t>0800819038</t>
        </is>
      </c>
      <c r="C711" t="inlineStr">
        <is>
          <t>AAV-2020</t>
        </is>
      </c>
      <c r="D711" t="inlineStr">
        <is>
          <t>27</t>
        </is>
      </c>
      <c r="E711" t="inlineStr">
        <is>
          <t>LCTTGT</t>
        </is>
      </c>
      <c r="F711" t="inlineStr">
        <is>
          <t>AAV</t>
        </is>
      </c>
      <c r="G711" t="inlineStr">
        <is>
          <t>7. Tiền thu lãi cho vay, cổ tức và lợi nhuận được chia</t>
        </is>
      </c>
      <c r="H711" t="n">
        <v>1179</v>
      </c>
    </row>
    <row r="712">
      <c r="A712" s="368" t="n">
        <v>710</v>
      </c>
      <c r="B712" t="inlineStr">
        <is>
          <t>0800819038</t>
        </is>
      </c>
      <c r="C712" t="inlineStr">
        <is>
          <t>AAV-2020</t>
        </is>
      </c>
      <c r="D712" t="inlineStr">
        <is>
          <t>30</t>
        </is>
      </c>
      <c r="E712" t="inlineStr">
        <is>
          <t>LCTTGT</t>
        </is>
      </c>
      <c r="F712" t="inlineStr">
        <is>
          <t>AAV</t>
        </is>
      </c>
      <c r="G712" t="inlineStr">
        <is>
          <t>Lưu chuyển tiền thuần từ hoạt động đầu tư</t>
        </is>
      </c>
      <c r="H712" t="n">
        <v>-3848</v>
      </c>
    </row>
    <row r="713">
      <c r="A713" s="368" t="n">
        <v>711</v>
      </c>
      <c r="B713" t="inlineStr">
        <is>
          <t>0800819038</t>
        </is>
      </c>
      <c r="C713" t="inlineStr">
        <is>
          <t>AAV-2020</t>
        </is>
      </c>
      <c r="D713" t="inlineStr">
        <is>
          <t>33</t>
        </is>
      </c>
      <c r="E713" t="inlineStr">
        <is>
          <t>LCTTGT</t>
        </is>
      </c>
      <c r="F713" t="inlineStr">
        <is>
          <t>AAV</t>
        </is>
      </c>
      <c r="G713" t="inlineStr">
        <is>
          <t>3. Tiền thu từ đi vay</t>
        </is>
      </c>
      <c r="H713" t="n">
        <v>176842</v>
      </c>
    </row>
    <row r="714">
      <c r="A714" s="368" t="n">
        <v>712</v>
      </c>
      <c r="B714" t="inlineStr">
        <is>
          <t>0800819038</t>
        </is>
      </c>
      <c r="C714" t="inlineStr">
        <is>
          <t>AAV-2020</t>
        </is>
      </c>
      <c r="D714" t="inlineStr">
        <is>
          <t>34</t>
        </is>
      </c>
      <c r="E714" t="inlineStr">
        <is>
          <t>LCTTGT</t>
        </is>
      </c>
      <c r="F714" t="inlineStr">
        <is>
          <t>AAV</t>
        </is>
      </c>
      <c r="G714" t="inlineStr">
        <is>
          <t>4. Tiền trả nợ gốc vay</t>
        </is>
      </c>
      <c r="H714" t="n">
        <v>-165276</v>
      </c>
    </row>
    <row r="715">
      <c r="A715" s="368" t="n">
        <v>713</v>
      </c>
      <c r="B715" t="inlineStr">
        <is>
          <t>0800819038</t>
        </is>
      </c>
      <c r="C715" t="inlineStr">
        <is>
          <t>AAV-2020</t>
        </is>
      </c>
      <c r="D715" t="inlineStr">
        <is>
          <t>40</t>
        </is>
      </c>
      <c r="E715" t="inlineStr">
        <is>
          <t>LCTTGT</t>
        </is>
      </c>
      <c r="F715" t="inlineStr">
        <is>
          <t>AAV</t>
        </is>
      </c>
      <c r="G715" t="inlineStr">
        <is>
          <t>Lưu chuyển tiền thuần từ hoạt động tài chính</t>
        </is>
      </c>
      <c r="H715" t="n">
        <v>11565</v>
      </c>
    </row>
    <row r="716">
      <c r="A716" s="368" t="n">
        <v>714</v>
      </c>
      <c r="B716" t="inlineStr">
        <is>
          <t>0800819038</t>
        </is>
      </c>
      <c r="C716" t="inlineStr">
        <is>
          <t>AAV-2020</t>
        </is>
      </c>
      <c r="D716" t="inlineStr">
        <is>
          <t>50</t>
        </is>
      </c>
      <c r="E716" t="inlineStr">
        <is>
          <t>LCTTGT</t>
        </is>
      </c>
      <c r="F716" t="inlineStr">
        <is>
          <t>AAV</t>
        </is>
      </c>
      <c r="G716" t="inlineStr">
        <is>
          <t>Lưu chuyển tiền thuần trong kỳ</t>
        </is>
      </c>
      <c r="H716" t="n">
        <v>-16732</v>
      </c>
    </row>
    <row r="717">
      <c r="A717" s="368" t="n">
        <v>715</v>
      </c>
      <c r="B717" t="inlineStr">
        <is>
          <t>0800819038</t>
        </is>
      </c>
      <c r="C717" t="inlineStr">
        <is>
          <t>AAV-2020</t>
        </is>
      </c>
      <c r="D717" t="inlineStr">
        <is>
          <t>60</t>
        </is>
      </c>
      <c r="E717" t="inlineStr">
        <is>
          <t>LCTTGT</t>
        </is>
      </c>
      <c r="F717" t="inlineStr">
        <is>
          <t>AAV</t>
        </is>
      </c>
      <c r="G717" t="inlineStr">
        <is>
          <t>Tiền và tương đương tiền đầu kỳ</t>
        </is>
      </c>
      <c r="H717" t="n">
        <v>19757</v>
      </c>
    </row>
    <row r="718">
      <c r="A718" s="368" t="n">
        <v>716</v>
      </c>
      <c r="B718" t="inlineStr">
        <is>
          <t>0800819038</t>
        </is>
      </c>
      <c r="C718" t="inlineStr">
        <is>
          <t>AAV-2020</t>
        </is>
      </c>
      <c r="D718" t="inlineStr">
        <is>
          <t>70</t>
        </is>
      </c>
      <c r="E718" t="inlineStr">
        <is>
          <t>LCTTGT</t>
        </is>
      </c>
      <c r="F718" t="inlineStr">
        <is>
          <t>AAV</t>
        </is>
      </c>
      <c r="G718" t="inlineStr">
        <is>
          <t>Tiền và tương đương tiền cuối kỳ</t>
        </is>
      </c>
      <c r="H718" t="n">
        <v>3025</v>
      </c>
    </row>
    <row r="719">
      <c r="A719" s="368" t="n">
        <v>717</v>
      </c>
      <c r="B719" t="inlineStr">
        <is>
          <t>0800819038</t>
        </is>
      </c>
      <c r="C719" t="inlineStr">
        <is>
          <t>AAV-2021</t>
        </is>
      </c>
      <c r="D719" t="inlineStr">
        <is>
          <t>100</t>
        </is>
      </c>
      <c r="E719" t="inlineStr">
        <is>
          <t>BCDKT</t>
        </is>
      </c>
      <c r="F719" t="inlineStr">
        <is>
          <t>AAV</t>
        </is>
      </c>
      <c r="G719" t="inlineStr">
        <is>
          <t xml:space="preserve">   A. TÀI SẢN NGẮN HẠN</t>
        </is>
      </c>
      <c r="H719" t="n">
        <v>662151</v>
      </c>
    </row>
    <row r="720">
      <c r="A720" s="368" t="n">
        <v>718</v>
      </c>
      <c r="B720" t="inlineStr">
        <is>
          <t>0800819038</t>
        </is>
      </c>
      <c r="C720" t="inlineStr">
        <is>
          <t>AAV-2021</t>
        </is>
      </c>
      <c r="D720" t="inlineStr">
        <is>
          <t>110</t>
        </is>
      </c>
      <c r="E720" t="inlineStr">
        <is>
          <t>BCDKT</t>
        </is>
      </c>
      <c r="F720" t="inlineStr">
        <is>
          <t>AAV</t>
        </is>
      </c>
      <c r="G720" t="inlineStr">
        <is>
          <t xml:space="preserve">    I. Tiền và các khoản tương đương tiền</t>
        </is>
      </c>
      <c r="H720" t="n">
        <v>2213</v>
      </c>
    </row>
    <row r="721">
      <c r="A721" s="368" t="n">
        <v>719</v>
      </c>
      <c r="B721" t="inlineStr">
        <is>
          <t>0800819038</t>
        </is>
      </c>
      <c r="C721" t="inlineStr">
        <is>
          <t>AAV-2021</t>
        </is>
      </c>
      <c r="D721" t="inlineStr">
        <is>
          <t>111</t>
        </is>
      </c>
      <c r="E721" t="inlineStr">
        <is>
          <t>BCDKT</t>
        </is>
      </c>
      <c r="F721" t="inlineStr">
        <is>
          <t>AAV</t>
        </is>
      </c>
      <c r="G721" t="inlineStr">
        <is>
          <t xml:space="preserve">    1. Tiền</t>
        </is>
      </c>
      <c r="H721" t="n">
        <v>2213</v>
      </c>
    </row>
    <row r="722">
      <c r="A722" s="368" t="n">
        <v>720</v>
      </c>
      <c r="B722" t="inlineStr">
        <is>
          <t>0800819038</t>
        </is>
      </c>
      <c r="C722" t="inlineStr">
        <is>
          <t>AAV-2021</t>
        </is>
      </c>
      <c r="D722" t="inlineStr">
        <is>
          <t>130</t>
        </is>
      </c>
      <c r="E722" t="inlineStr">
        <is>
          <t>BCDKT</t>
        </is>
      </c>
      <c r="F722" t="inlineStr">
        <is>
          <t>AAV</t>
        </is>
      </c>
      <c r="G722" t="inlineStr">
        <is>
          <t xml:space="preserve">    III. Các khoản phải thu ngắn hạn</t>
        </is>
      </c>
      <c r="H722" t="n">
        <v>635485</v>
      </c>
    </row>
    <row r="723">
      <c r="A723" s="368" t="n">
        <v>721</v>
      </c>
      <c r="B723" t="inlineStr">
        <is>
          <t>0800819038</t>
        </is>
      </c>
      <c r="C723" t="inlineStr">
        <is>
          <t>AAV-2021</t>
        </is>
      </c>
      <c r="D723" t="inlineStr">
        <is>
          <t>131</t>
        </is>
      </c>
      <c r="E723" t="inlineStr">
        <is>
          <t>BCDKT</t>
        </is>
      </c>
      <c r="F723" t="inlineStr">
        <is>
          <t>AAV</t>
        </is>
      </c>
      <c r="G723" t="inlineStr">
        <is>
          <t xml:space="preserve">    1. Phải thu ngắn hạn của khách hàng</t>
        </is>
      </c>
      <c r="H723" t="n">
        <v>37707</v>
      </c>
    </row>
    <row r="724">
      <c r="A724" s="368" t="n">
        <v>722</v>
      </c>
      <c r="B724" t="inlineStr">
        <is>
          <t>0800819038</t>
        </is>
      </c>
      <c r="C724" t="inlineStr">
        <is>
          <t>AAV-2021</t>
        </is>
      </c>
      <c r="D724" t="inlineStr">
        <is>
          <t>132</t>
        </is>
      </c>
      <c r="E724" t="inlineStr">
        <is>
          <t>BCDKT</t>
        </is>
      </c>
      <c r="F724" t="inlineStr">
        <is>
          <t>AAV</t>
        </is>
      </c>
      <c r="G724" t="inlineStr">
        <is>
          <t xml:space="preserve">    2. Trả trước cho người bán ngắn hạn</t>
        </is>
      </c>
      <c r="H724" t="n">
        <v>262697</v>
      </c>
    </row>
    <row r="725">
      <c r="A725" s="368" t="n">
        <v>723</v>
      </c>
      <c r="B725" t="inlineStr">
        <is>
          <t>0800819038</t>
        </is>
      </c>
      <c r="C725" t="inlineStr">
        <is>
          <t>AAV-2021</t>
        </is>
      </c>
      <c r="D725" t="inlineStr">
        <is>
          <t>136</t>
        </is>
      </c>
      <c r="E725" t="inlineStr">
        <is>
          <t>BCDKT</t>
        </is>
      </c>
      <c r="F725" t="inlineStr">
        <is>
          <t>AAV</t>
        </is>
      </c>
      <c r="G725" t="inlineStr">
        <is>
          <t xml:space="preserve">    6. Phải thu ngắn hạn khác</t>
        </is>
      </c>
      <c r="H725" t="n">
        <v>345010</v>
      </c>
    </row>
    <row r="726">
      <c r="A726" s="368" t="n">
        <v>724</v>
      </c>
      <c r="B726" t="inlineStr">
        <is>
          <t>0800819038</t>
        </is>
      </c>
      <c r="C726" t="inlineStr">
        <is>
          <t>AAV-2021</t>
        </is>
      </c>
      <c r="D726" t="inlineStr">
        <is>
          <t>137</t>
        </is>
      </c>
      <c r="E726" t="inlineStr">
        <is>
          <t>BCDKT</t>
        </is>
      </c>
      <c r="F726" t="inlineStr">
        <is>
          <t>AAV</t>
        </is>
      </c>
      <c r="G726" t="inlineStr">
        <is>
          <t xml:space="preserve">    7. Dự phòng phải thu ngắn hạn khó đòi (*)</t>
        </is>
      </c>
      <c r="H726" t="n">
        <v>-9929</v>
      </c>
    </row>
    <row r="727">
      <c r="A727" s="368" t="n">
        <v>725</v>
      </c>
      <c r="B727" t="inlineStr">
        <is>
          <t>0800819038</t>
        </is>
      </c>
      <c r="C727" t="inlineStr">
        <is>
          <t>AAV-2021</t>
        </is>
      </c>
      <c r="D727" t="inlineStr">
        <is>
          <t>140</t>
        </is>
      </c>
      <c r="E727" t="inlineStr">
        <is>
          <t>BCDKT</t>
        </is>
      </c>
      <c r="F727" t="inlineStr">
        <is>
          <t>AAV</t>
        </is>
      </c>
      <c r="G727" t="inlineStr">
        <is>
          <t xml:space="preserve">    IV. Hàng tồn kho</t>
        </is>
      </c>
      <c r="H727" t="n">
        <v>13930</v>
      </c>
    </row>
    <row r="728">
      <c r="A728" s="368" t="n">
        <v>726</v>
      </c>
      <c r="B728" t="inlineStr">
        <is>
          <t>0800819038</t>
        </is>
      </c>
      <c r="C728" t="inlineStr">
        <is>
          <t>AAV-2021</t>
        </is>
      </c>
      <c r="D728" t="inlineStr">
        <is>
          <t>141</t>
        </is>
      </c>
      <c r="E728" t="inlineStr">
        <is>
          <t>BCDKT</t>
        </is>
      </c>
      <c r="F728" t="inlineStr">
        <is>
          <t>AAV</t>
        </is>
      </c>
      <c r="G728" t="inlineStr">
        <is>
          <t xml:space="preserve">    1. Hàng tồn kho</t>
        </is>
      </c>
      <c r="H728" t="n">
        <v>19319</v>
      </c>
    </row>
    <row r="729">
      <c r="A729" s="368" t="n">
        <v>727</v>
      </c>
      <c r="B729" t="inlineStr">
        <is>
          <t>0800819038</t>
        </is>
      </c>
      <c r="C729" t="inlineStr">
        <is>
          <t>AAV-2021</t>
        </is>
      </c>
      <c r="D729" t="inlineStr">
        <is>
          <t>149</t>
        </is>
      </c>
      <c r="E729" t="inlineStr">
        <is>
          <t>BCDKT</t>
        </is>
      </c>
      <c r="F729" t="inlineStr">
        <is>
          <t>AAV</t>
        </is>
      </c>
      <c r="G729" t="inlineStr">
        <is>
          <t xml:space="preserve">    2. Dự phòng giảm giá hàng tồn kho (*)</t>
        </is>
      </c>
      <c r="H729" t="n">
        <v>-5388</v>
      </c>
    </row>
    <row r="730">
      <c r="A730" s="368" t="n">
        <v>728</v>
      </c>
      <c r="B730" t="inlineStr">
        <is>
          <t>0800819038</t>
        </is>
      </c>
      <c r="C730" t="inlineStr">
        <is>
          <t>AAV-2021</t>
        </is>
      </c>
      <c r="D730" t="inlineStr">
        <is>
          <t>150</t>
        </is>
      </c>
      <c r="E730" t="inlineStr">
        <is>
          <t>BCDKT</t>
        </is>
      </c>
      <c r="F730" t="inlineStr">
        <is>
          <t>AAV</t>
        </is>
      </c>
      <c r="G730" t="inlineStr">
        <is>
          <t xml:space="preserve">    V. Tài sản ngắn hạn khác</t>
        </is>
      </c>
      <c r="H730" t="n">
        <v>10523</v>
      </c>
    </row>
    <row r="731">
      <c r="A731" s="368" t="n">
        <v>729</v>
      </c>
      <c r="B731" t="inlineStr">
        <is>
          <t>0800819038</t>
        </is>
      </c>
      <c r="C731" t="inlineStr">
        <is>
          <t>AAV-2021</t>
        </is>
      </c>
      <c r="D731" t="inlineStr">
        <is>
          <t>151</t>
        </is>
      </c>
      <c r="E731" t="inlineStr">
        <is>
          <t>BCDKT</t>
        </is>
      </c>
      <c r="F731" t="inlineStr">
        <is>
          <t>AAV</t>
        </is>
      </c>
      <c r="G731" t="inlineStr">
        <is>
          <t xml:space="preserve">    1. Chi phí trả trước ngắn hạn</t>
        </is>
      </c>
      <c r="H731" t="n">
        <v>215</v>
      </c>
    </row>
    <row r="732">
      <c r="A732" s="368" t="n">
        <v>730</v>
      </c>
      <c r="B732" t="inlineStr">
        <is>
          <t>0800819038</t>
        </is>
      </c>
      <c r="C732" t="inlineStr">
        <is>
          <t>AAV-2021</t>
        </is>
      </c>
      <c r="D732" t="inlineStr">
        <is>
          <t>152</t>
        </is>
      </c>
      <c r="E732" t="inlineStr">
        <is>
          <t>BCDKT</t>
        </is>
      </c>
      <c r="F732" t="inlineStr">
        <is>
          <t>AAV</t>
        </is>
      </c>
      <c r="G732" t="inlineStr">
        <is>
          <t xml:space="preserve">    2. Thuế GTGT được khấu trừ</t>
        </is>
      </c>
      <c r="H732" t="n">
        <v>9518</v>
      </c>
    </row>
    <row r="733">
      <c r="A733" s="368" t="n">
        <v>731</v>
      </c>
      <c r="B733" t="inlineStr">
        <is>
          <t>0800819038</t>
        </is>
      </c>
      <c r="C733" t="inlineStr">
        <is>
          <t>AAV-2021</t>
        </is>
      </c>
      <c r="D733" t="inlineStr">
        <is>
          <t>153</t>
        </is>
      </c>
      <c r="E733" t="inlineStr">
        <is>
          <t>BCDKT</t>
        </is>
      </c>
      <c r="F733" t="inlineStr">
        <is>
          <t>AAV</t>
        </is>
      </c>
      <c r="G733" t="inlineStr">
        <is>
          <t xml:space="preserve">    3. Thuế và các khoản khác phải thu của nhà nước</t>
        </is>
      </c>
      <c r="H733" t="n">
        <v>790</v>
      </c>
    </row>
    <row r="734">
      <c r="A734" s="368" t="n">
        <v>732</v>
      </c>
      <c r="B734" t="inlineStr">
        <is>
          <t>0800819038</t>
        </is>
      </c>
      <c r="C734" t="inlineStr">
        <is>
          <t>AAV-2021</t>
        </is>
      </c>
      <c r="D734" t="inlineStr">
        <is>
          <t>200</t>
        </is>
      </c>
      <c r="E734" t="inlineStr">
        <is>
          <t>BCDKT</t>
        </is>
      </c>
      <c r="F734" t="inlineStr">
        <is>
          <t>AAV</t>
        </is>
      </c>
      <c r="G734" t="inlineStr">
        <is>
          <t xml:space="preserve">   B. TÀI SẢN DÀI HẠN</t>
        </is>
      </c>
      <c r="H734" t="n">
        <v>329828</v>
      </c>
    </row>
    <row r="735">
      <c r="A735" s="368" t="n">
        <v>733</v>
      </c>
      <c r="B735" t="inlineStr">
        <is>
          <t>0800819038</t>
        </is>
      </c>
      <c r="C735" t="inlineStr">
        <is>
          <t>AAV-2021</t>
        </is>
      </c>
      <c r="D735" t="inlineStr">
        <is>
          <t>210</t>
        </is>
      </c>
      <c r="E735" t="inlineStr">
        <is>
          <t>BCDKT</t>
        </is>
      </c>
      <c r="F735" t="inlineStr">
        <is>
          <t>AAV</t>
        </is>
      </c>
      <c r="G735" t="inlineStr">
        <is>
          <t xml:space="preserve">    I. Các khoản phải thu dài hạn</t>
        </is>
      </c>
      <c r="H735" t="n">
        <v>52720</v>
      </c>
    </row>
    <row r="736">
      <c r="A736" s="368" t="n">
        <v>734</v>
      </c>
      <c r="B736" t="inlineStr">
        <is>
          <t>0800819038</t>
        </is>
      </c>
      <c r="C736" t="inlineStr">
        <is>
          <t>AAV-2021</t>
        </is>
      </c>
      <c r="D736" t="inlineStr">
        <is>
          <t>216</t>
        </is>
      </c>
      <c r="E736" t="inlineStr">
        <is>
          <t>BCDKT</t>
        </is>
      </c>
      <c r="F736" t="inlineStr">
        <is>
          <t>AAV</t>
        </is>
      </c>
      <c r="G736" t="inlineStr">
        <is>
          <t xml:space="preserve">    6. Phải thu dài hạn khác</t>
        </is>
      </c>
      <c r="H736" t="n">
        <v>52720</v>
      </c>
    </row>
    <row r="737">
      <c r="A737" s="368" t="n">
        <v>735</v>
      </c>
      <c r="B737" t="inlineStr">
        <is>
          <t>0800819038</t>
        </is>
      </c>
      <c r="C737" t="inlineStr">
        <is>
          <t>AAV-2021</t>
        </is>
      </c>
      <c r="D737" t="inlineStr">
        <is>
          <t>220</t>
        </is>
      </c>
      <c r="E737" t="inlineStr">
        <is>
          <t>BCDKT</t>
        </is>
      </c>
      <c r="F737" t="inlineStr">
        <is>
          <t>AAV</t>
        </is>
      </c>
      <c r="G737" t="inlineStr">
        <is>
          <t xml:space="preserve">    II. Tài sản cố định</t>
        </is>
      </c>
      <c r="H737" t="n">
        <v>23068</v>
      </c>
    </row>
    <row r="738">
      <c r="A738" s="368" t="n">
        <v>736</v>
      </c>
      <c r="B738" t="inlineStr">
        <is>
          <t>0800819038</t>
        </is>
      </c>
      <c r="C738" t="inlineStr">
        <is>
          <t>AAV-2021</t>
        </is>
      </c>
      <c r="D738" t="inlineStr">
        <is>
          <t>221</t>
        </is>
      </c>
      <c r="E738" t="inlineStr">
        <is>
          <t>BCDKT</t>
        </is>
      </c>
      <c r="F738" t="inlineStr">
        <is>
          <t>AAV</t>
        </is>
      </c>
      <c r="G738" t="inlineStr">
        <is>
          <t xml:space="preserve">     1. Tài sản cố định hữu hình</t>
        </is>
      </c>
      <c r="H738" t="n">
        <v>22516</v>
      </c>
    </row>
    <row r="739">
      <c r="A739" s="368" t="n">
        <v>737</v>
      </c>
      <c r="B739" t="inlineStr">
        <is>
          <t>0800819038</t>
        </is>
      </c>
      <c r="C739" t="inlineStr">
        <is>
          <t>AAV-2021</t>
        </is>
      </c>
      <c r="D739" t="inlineStr">
        <is>
          <t>222</t>
        </is>
      </c>
      <c r="E739" t="inlineStr">
        <is>
          <t>BCDKT</t>
        </is>
      </c>
      <c r="F739" t="inlineStr">
        <is>
          <t>AAV</t>
        </is>
      </c>
      <c r="G739" t="inlineStr">
        <is>
          <t xml:space="preserve">           - Nguyên giá</t>
        </is>
      </c>
      <c r="H739" t="n">
        <v>39196</v>
      </c>
    </row>
    <row r="740">
      <c r="A740" s="368" t="n">
        <v>738</v>
      </c>
      <c r="B740" t="inlineStr">
        <is>
          <t>0800819038</t>
        </is>
      </c>
      <c r="C740" t="inlineStr">
        <is>
          <t>AAV-2021</t>
        </is>
      </c>
      <c r="D740" t="inlineStr">
        <is>
          <t>223</t>
        </is>
      </c>
      <c r="E740" t="inlineStr">
        <is>
          <t>BCDKT</t>
        </is>
      </c>
      <c r="F740" t="inlineStr">
        <is>
          <t>AAV</t>
        </is>
      </c>
      <c r="G740" t="inlineStr">
        <is>
          <t xml:space="preserve">           - Giá trị hao mòn lũy kế (*)</t>
        </is>
      </c>
      <c r="H740" t="n">
        <v>-16679</v>
      </c>
    </row>
    <row r="741">
      <c r="A741" s="368" t="n">
        <v>739</v>
      </c>
      <c r="B741" t="inlineStr">
        <is>
          <t>0800819038</t>
        </is>
      </c>
      <c r="C741" t="inlineStr">
        <is>
          <t>AAV-2021</t>
        </is>
      </c>
      <c r="D741" t="inlineStr">
        <is>
          <t>227</t>
        </is>
      </c>
      <c r="E741" t="inlineStr">
        <is>
          <t>BCDKT</t>
        </is>
      </c>
      <c r="F741" t="inlineStr">
        <is>
          <t>AAV</t>
        </is>
      </c>
      <c r="G741" t="inlineStr">
        <is>
          <t xml:space="preserve">     3. Tài sản cố định vô hình</t>
        </is>
      </c>
      <c r="H741" t="n">
        <v>552</v>
      </c>
    </row>
    <row r="742">
      <c r="A742" s="368" t="n">
        <v>740</v>
      </c>
      <c r="B742" t="inlineStr">
        <is>
          <t>0800819038</t>
        </is>
      </c>
      <c r="C742" t="inlineStr">
        <is>
          <t>AAV-2021</t>
        </is>
      </c>
      <c r="D742" t="inlineStr">
        <is>
          <t>222</t>
        </is>
      </c>
      <c r="E742" t="inlineStr">
        <is>
          <t>BCDKT</t>
        </is>
      </c>
      <c r="F742" t="inlineStr">
        <is>
          <t>AAV</t>
        </is>
      </c>
      <c r="G742" t="inlineStr">
        <is>
          <t xml:space="preserve">           - Nguyên giá</t>
        </is>
      </c>
      <c r="H742" t="n">
        <v>2087</v>
      </c>
    </row>
    <row r="743">
      <c r="A743" s="368" t="n">
        <v>741</v>
      </c>
      <c r="B743" t="inlineStr">
        <is>
          <t>0800819038</t>
        </is>
      </c>
      <c r="C743" t="inlineStr">
        <is>
          <t>AAV-2021</t>
        </is>
      </c>
      <c r="D743" t="inlineStr">
        <is>
          <t>223</t>
        </is>
      </c>
      <c r="E743" t="inlineStr">
        <is>
          <t>BCDKT</t>
        </is>
      </c>
      <c r="F743" t="inlineStr">
        <is>
          <t>AAV</t>
        </is>
      </c>
      <c r="G743" t="inlineStr">
        <is>
          <t xml:space="preserve">           - Giá trị hao mòn lũy kế (*)</t>
        </is>
      </c>
      <c r="H743" t="n">
        <v>-1534</v>
      </c>
    </row>
    <row r="744">
      <c r="A744" s="368" t="n">
        <v>742</v>
      </c>
      <c r="B744" t="inlineStr">
        <is>
          <t>0800819038</t>
        </is>
      </c>
      <c r="C744" t="inlineStr">
        <is>
          <t>AAV-2021</t>
        </is>
      </c>
      <c r="D744" t="inlineStr">
        <is>
          <t>230</t>
        </is>
      </c>
      <c r="E744" t="inlineStr">
        <is>
          <t>BCDKT</t>
        </is>
      </c>
      <c r="F744" t="inlineStr">
        <is>
          <t>AAV</t>
        </is>
      </c>
      <c r="G744" t="inlineStr">
        <is>
          <t xml:space="preserve">    III. Bất động sản đầu tư</t>
        </is>
      </c>
      <c r="H744" t="n">
        <v>4939</v>
      </c>
    </row>
    <row r="745">
      <c r="A745" s="368" t="n">
        <v>743</v>
      </c>
      <c r="B745" t="inlineStr">
        <is>
          <t>0800819038</t>
        </is>
      </c>
      <c r="C745" t="inlineStr">
        <is>
          <t>AAV-2021</t>
        </is>
      </c>
      <c r="D745" t="inlineStr">
        <is>
          <t>231</t>
        </is>
      </c>
      <c r="E745" t="inlineStr">
        <is>
          <t>BCDKT</t>
        </is>
      </c>
      <c r="F745" t="inlineStr">
        <is>
          <t>AAV</t>
        </is>
      </c>
      <c r="G745" t="inlineStr">
        <is>
          <t xml:space="preserve">          - Nguyên giá</t>
        </is>
      </c>
      <c r="H745" t="n">
        <v>6605</v>
      </c>
    </row>
    <row r="746">
      <c r="A746" s="368" t="n">
        <v>744</v>
      </c>
      <c r="B746" t="inlineStr">
        <is>
          <t>0800819038</t>
        </is>
      </c>
      <c r="C746" t="inlineStr">
        <is>
          <t>AAV-2021</t>
        </is>
      </c>
      <c r="D746" t="inlineStr">
        <is>
          <t>232</t>
        </is>
      </c>
      <c r="E746" t="inlineStr">
        <is>
          <t>BCDKT</t>
        </is>
      </c>
      <c r="F746" t="inlineStr">
        <is>
          <t>AAV</t>
        </is>
      </c>
      <c r="G746" t="inlineStr">
        <is>
          <t xml:space="preserve">          - Giá trị hao mòn lũy kế (*)</t>
        </is>
      </c>
      <c r="H746" t="n">
        <v>-1666</v>
      </c>
    </row>
    <row r="747">
      <c r="A747" s="368" t="n">
        <v>745</v>
      </c>
      <c r="B747" t="inlineStr">
        <is>
          <t>0800819038</t>
        </is>
      </c>
      <c r="C747" t="inlineStr">
        <is>
          <t>AAV-2021</t>
        </is>
      </c>
      <c r="D747" t="inlineStr">
        <is>
          <t>240</t>
        </is>
      </c>
      <c r="E747" t="inlineStr">
        <is>
          <t>BCDKT</t>
        </is>
      </c>
      <c r="F747" t="inlineStr">
        <is>
          <t>AAV</t>
        </is>
      </c>
      <c r="G747" t="inlineStr">
        <is>
          <t xml:space="preserve">    IV. Tài sản dở dang dài hạn</t>
        </is>
      </c>
      <c r="H747" t="n">
        <v>161564</v>
      </c>
    </row>
    <row r="748">
      <c r="A748" s="368" t="n">
        <v>746</v>
      </c>
      <c r="B748" t="inlineStr">
        <is>
          <t>0800819038</t>
        </is>
      </c>
      <c r="C748" t="inlineStr">
        <is>
          <t>AAV-2021</t>
        </is>
      </c>
      <c r="D748" t="inlineStr">
        <is>
          <t>241</t>
        </is>
      </c>
      <c r="E748" t="inlineStr">
        <is>
          <t>BCDKT</t>
        </is>
      </c>
      <c r="F748" t="inlineStr">
        <is>
          <t>AAV</t>
        </is>
      </c>
      <c r="G748" t="inlineStr">
        <is>
          <t xml:space="preserve">    1. Chi phí sản xuất, kinh doanh dở dang dài hạn</t>
        </is>
      </c>
      <c r="H748" t="n">
        <v>161564</v>
      </c>
    </row>
    <row r="749">
      <c r="A749" s="368" t="n">
        <v>747</v>
      </c>
      <c r="B749" t="inlineStr">
        <is>
          <t>0800819038</t>
        </is>
      </c>
      <c r="C749" t="inlineStr">
        <is>
          <t>AAV-2021</t>
        </is>
      </c>
      <c r="D749" t="inlineStr">
        <is>
          <t>260</t>
        </is>
      </c>
      <c r="E749" t="inlineStr">
        <is>
          <t>BCDKT</t>
        </is>
      </c>
      <c r="F749" t="inlineStr">
        <is>
          <t>AAV</t>
        </is>
      </c>
      <c r="G749" t="inlineStr">
        <is>
          <t xml:space="preserve">    VI. Tài sản dài hạn khác</t>
        </is>
      </c>
      <c r="H749" t="n">
        <v>14523</v>
      </c>
    </row>
    <row r="750">
      <c r="A750" s="368" t="n">
        <v>748</v>
      </c>
      <c r="B750" t="inlineStr">
        <is>
          <t>0800819038</t>
        </is>
      </c>
      <c r="C750" t="inlineStr">
        <is>
          <t>AAV-2021</t>
        </is>
      </c>
      <c r="D750" t="inlineStr">
        <is>
          <t>261</t>
        </is>
      </c>
      <c r="E750" t="inlineStr">
        <is>
          <t>BCDKT</t>
        </is>
      </c>
      <c r="F750" t="inlineStr">
        <is>
          <t>AAV</t>
        </is>
      </c>
      <c r="G750" t="inlineStr">
        <is>
          <t xml:space="preserve">    1. Chi phí trả trước dài hạn</t>
        </is>
      </c>
      <c r="H750" t="n">
        <v>14523</v>
      </c>
    </row>
    <row r="751">
      <c r="A751" s="368" t="n">
        <v>749</v>
      </c>
      <c r="B751" t="inlineStr">
        <is>
          <t>0800819038</t>
        </is>
      </c>
      <c r="C751" t="inlineStr">
        <is>
          <t>AAV-2021</t>
        </is>
      </c>
      <c r="D751" t="inlineStr">
        <is>
          <t>269</t>
        </is>
      </c>
      <c r="E751" t="inlineStr">
        <is>
          <t>BCDKT</t>
        </is>
      </c>
      <c r="F751" t="inlineStr">
        <is>
          <t>AAV</t>
        </is>
      </c>
      <c r="G751" t="inlineStr">
        <is>
          <t xml:space="preserve">   VII. Lợi thế thương mại</t>
        </is>
      </c>
      <c r="H751" t="n">
        <v>73013</v>
      </c>
    </row>
    <row r="752">
      <c r="A752" s="368" t="n">
        <v>750</v>
      </c>
      <c r="B752" t="inlineStr">
        <is>
          <t>0800819038</t>
        </is>
      </c>
      <c r="C752" t="inlineStr">
        <is>
          <t>AAV-2021</t>
        </is>
      </c>
      <c r="D752" t="inlineStr">
        <is>
          <t>270</t>
        </is>
      </c>
      <c r="E752" t="inlineStr">
        <is>
          <t>BCDKT</t>
        </is>
      </c>
      <c r="F752" t="inlineStr">
        <is>
          <t>AAV</t>
        </is>
      </c>
      <c r="G752" t="inlineStr">
        <is>
          <t xml:space="preserve"> TỔNG CỘNG TÀI SẢN</t>
        </is>
      </c>
      <c r="H752" t="n">
        <v>991979</v>
      </c>
    </row>
    <row r="753">
      <c r="A753" s="368" t="n">
        <v>751</v>
      </c>
      <c r="B753" t="inlineStr">
        <is>
          <t>0800819038</t>
        </is>
      </c>
      <c r="C753" t="inlineStr">
        <is>
          <t>AAV-2021</t>
        </is>
      </c>
      <c r="D753" t="inlineStr">
        <is>
          <t>300</t>
        </is>
      </c>
      <c r="E753" t="inlineStr">
        <is>
          <t>BCDKT</t>
        </is>
      </c>
      <c r="F753" t="inlineStr">
        <is>
          <t>AAV</t>
        </is>
      </c>
      <c r="G753" t="inlineStr">
        <is>
          <t xml:space="preserve">   A. NỢ PHẢI TRẢ</t>
        </is>
      </c>
      <c r="H753" t="n">
        <v>185199</v>
      </c>
    </row>
    <row r="754">
      <c r="A754" s="368" t="n">
        <v>752</v>
      </c>
      <c r="B754" t="inlineStr">
        <is>
          <t>0800819038</t>
        </is>
      </c>
      <c r="C754" t="inlineStr">
        <is>
          <t>AAV-2021</t>
        </is>
      </c>
      <c r="D754" t="inlineStr">
        <is>
          <t>310</t>
        </is>
      </c>
      <c r="E754" t="inlineStr">
        <is>
          <t>BCDKT</t>
        </is>
      </c>
      <c r="F754" t="inlineStr">
        <is>
          <t>AAV</t>
        </is>
      </c>
      <c r="G754" t="inlineStr">
        <is>
          <t xml:space="preserve">    I. Nợ ngắn hạn</t>
        </is>
      </c>
      <c r="H754" t="n">
        <v>133493</v>
      </c>
    </row>
    <row r="755">
      <c r="A755" s="368" t="n">
        <v>753</v>
      </c>
      <c r="B755" t="inlineStr">
        <is>
          <t>0800819038</t>
        </is>
      </c>
      <c r="C755" t="inlineStr">
        <is>
          <t>AAV-2021</t>
        </is>
      </c>
      <c r="D755" t="inlineStr">
        <is>
          <t>311</t>
        </is>
      </c>
      <c r="E755" t="inlineStr">
        <is>
          <t>BCDKT</t>
        </is>
      </c>
      <c r="F755" t="inlineStr">
        <is>
          <t>AAV</t>
        </is>
      </c>
      <c r="G755" t="inlineStr">
        <is>
          <t xml:space="preserve">    1. Phải trả người bán ngắn hạn</t>
        </is>
      </c>
      <c r="H755" t="n">
        <v>2896</v>
      </c>
    </row>
    <row r="756">
      <c r="A756" s="368" t="n">
        <v>754</v>
      </c>
      <c r="B756" t="inlineStr">
        <is>
          <t>0800819038</t>
        </is>
      </c>
      <c r="C756" t="inlineStr">
        <is>
          <t>AAV-2021</t>
        </is>
      </c>
      <c r="D756" t="inlineStr">
        <is>
          <t>312</t>
        </is>
      </c>
      <c r="E756" t="inlineStr">
        <is>
          <t>BCDKT</t>
        </is>
      </c>
      <c r="F756" t="inlineStr">
        <is>
          <t>AAV</t>
        </is>
      </c>
      <c r="G756" t="inlineStr">
        <is>
          <t xml:space="preserve">    2. Người mua trả tiền trước ngắn hạn</t>
        </is>
      </c>
      <c r="H756" t="n">
        <v>670</v>
      </c>
    </row>
    <row r="757">
      <c r="A757" s="368" t="n">
        <v>755</v>
      </c>
      <c r="B757" t="inlineStr">
        <is>
          <t>0800819038</t>
        </is>
      </c>
      <c r="C757" t="inlineStr">
        <is>
          <t>AAV-2021</t>
        </is>
      </c>
      <c r="D757" t="inlineStr">
        <is>
          <t>313</t>
        </is>
      </c>
      <c r="E757" t="inlineStr">
        <is>
          <t>BCDKT</t>
        </is>
      </c>
      <c r="F757" t="inlineStr">
        <is>
          <t>AAV</t>
        </is>
      </c>
      <c r="G757" t="inlineStr">
        <is>
          <t xml:space="preserve">    3. Thuế và các khoản phải nộp Nhà nước</t>
        </is>
      </c>
      <c r="H757" t="n">
        <v>4487</v>
      </c>
    </row>
    <row r="758">
      <c r="A758" s="368" t="n">
        <v>756</v>
      </c>
      <c r="B758" t="inlineStr">
        <is>
          <t>0800819038</t>
        </is>
      </c>
      <c r="C758" t="inlineStr">
        <is>
          <t>AAV-2021</t>
        </is>
      </c>
      <c r="D758" t="inlineStr">
        <is>
          <t>314</t>
        </is>
      </c>
      <c r="E758" t="inlineStr">
        <is>
          <t>BCDKT</t>
        </is>
      </c>
      <c r="F758" t="inlineStr">
        <is>
          <t>AAV</t>
        </is>
      </c>
      <c r="G758" t="inlineStr">
        <is>
          <t xml:space="preserve">    4. Phải trả người lao động</t>
        </is>
      </c>
      <c r="H758" t="n">
        <v>378</v>
      </c>
    </row>
    <row r="759">
      <c r="A759" s="368" t="n">
        <v>757</v>
      </c>
      <c r="B759" t="inlineStr">
        <is>
          <t>0800819038</t>
        </is>
      </c>
      <c r="C759" t="inlineStr">
        <is>
          <t>AAV-2021</t>
        </is>
      </c>
      <c r="D759" t="inlineStr">
        <is>
          <t>315</t>
        </is>
      </c>
      <c r="E759" t="inlineStr">
        <is>
          <t>BCDKT</t>
        </is>
      </c>
      <c r="F759" t="inlineStr">
        <is>
          <t>AAV</t>
        </is>
      </c>
      <c r="G759" t="inlineStr">
        <is>
          <t xml:space="preserve">    5. Chi phí phải trả ngắn hạn</t>
        </is>
      </c>
      <c r="H759" t="n">
        <v>2297</v>
      </c>
    </row>
    <row r="760">
      <c r="A760" s="368" t="n">
        <v>758</v>
      </c>
      <c r="B760" t="inlineStr">
        <is>
          <t>0800819038</t>
        </is>
      </c>
      <c r="C760" t="inlineStr">
        <is>
          <t>AAV-2021</t>
        </is>
      </c>
      <c r="D760" t="inlineStr">
        <is>
          <t>319</t>
        </is>
      </c>
      <c r="E760" t="inlineStr">
        <is>
          <t>BCDKT</t>
        </is>
      </c>
      <c r="F760" t="inlineStr">
        <is>
          <t>AAV</t>
        </is>
      </c>
      <c r="G760" t="inlineStr">
        <is>
          <t xml:space="preserve">    9. Phải trả ngắn hạn khác</t>
        </is>
      </c>
      <c r="H760" t="n">
        <v>177</v>
      </c>
    </row>
    <row r="761">
      <c r="A761" s="368" t="n">
        <v>759</v>
      </c>
      <c r="B761" t="inlineStr">
        <is>
          <t>0800819038</t>
        </is>
      </c>
      <c r="C761" t="inlineStr">
        <is>
          <t>AAV-2021</t>
        </is>
      </c>
      <c r="D761" t="inlineStr">
        <is>
          <t>320</t>
        </is>
      </c>
      <c r="E761" t="inlineStr">
        <is>
          <t>BCDKT</t>
        </is>
      </c>
      <c r="F761" t="inlineStr">
        <is>
          <t>AAV</t>
        </is>
      </c>
      <c r="G761" t="inlineStr">
        <is>
          <t xml:space="preserve">    10. Vay và nợ thuê tài chính ngắn hạn</t>
        </is>
      </c>
      <c r="H761" t="n">
        <v>122589</v>
      </c>
    </row>
    <row r="762">
      <c r="A762" s="368" t="n">
        <v>760</v>
      </c>
      <c r="B762" t="inlineStr">
        <is>
          <t>0800819038</t>
        </is>
      </c>
      <c r="C762" t="inlineStr">
        <is>
          <t>AAV-2021</t>
        </is>
      </c>
      <c r="D762" t="inlineStr">
        <is>
          <t>330</t>
        </is>
      </c>
      <c r="E762" t="inlineStr">
        <is>
          <t>BCDKT</t>
        </is>
      </c>
      <c r="F762" t="inlineStr">
        <is>
          <t>AAV</t>
        </is>
      </c>
      <c r="G762" t="inlineStr">
        <is>
          <t xml:space="preserve">    II. Nợ dài hạn </t>
        </is>
      </c>
      <c r="H762" t="n">
        <v>51706</v>
      </c>
    </row>
    <row r="763">
      <c r="A763" s="368" t="n">
        <v>761</v>
      </c>
      <c r="B763" t="inlineStr">
        <is>
          <t>0800819038</t>
        </is>
      </c>
      <c r="C763" t="inlineStr">
        <is>
          <t>AAV-2021</t>
        </is>
      </c>
      <c r="D763" t="inlineStr">
        <is>
          <t>332</t>
        </is>
      </c>
      <c r="E763" t="inlineStr">
        <is>
          <t>BCDKT</t>
        </is>
      </c>
      <c r="F763" t="inlineStr">
        <is>
          <t>AAV</t>
        </is>
      </c>
      <c r="G763" t="inlineStr">
        <is>
          <t xml:space="preserve">    2. Người mua trả tiền trước dài hạn</t>
        </is>
      </c>
      <c r="H763" t="n">
        <v>35024</v>
      </c>
    </row>
    <row r="764">
      <c r="A764" s="368" t="n">
        <v>762</v>
      </c>
      <c r="B764" t="inlineStr">
        <is>
          <t>0800819038</t>
        </is>
      </c>
      <c r="C764" t="inlineStr">
        <is>
          <t>AAV-2021</t>
        </is>
      </c>
      <c r="D764" t="inlineStr">
        <is>
          <t>333</t>
        </is>
      </c>
      <c r="E764" t="inlineStr">
        <is>
          <t>BCDKT</t>
        </is>
      </c>
      <c r="F764" t="inlineStr">
        <is>
          <t>AAV</t>
        </is>
      </c>
      <c r="G764" t="inlineStr">
        <is>
          <t xml:space="preserve">    3. Chi phí phải trả dài hạn</t>
        </is>
      </c>
      <c r="H764" t="n">
        <v>12391</v>
      </c>
    </row>
    <row r="765">
      <c r="A765" s="368" t="n">
        <v>763</v>
      </c>
      <c r="B765" t="inlineStr">
        <is>
          <t>0800819038</t>
        </is>
      </c>
      <c r="C765" t="inlineStr">
        <is>
          <t>AAV-2021</t>
        </is>
      </c>
      <c r="D765" t="inlineStr">
        <is>
          <t>336</t>
        </is>
      </c>
      <c r="E765" t="inlineStr">
        <is>
          <t>BCDKT</t>
        </is>
      </c>
      <c r="F765" t="inlineStr">
        <is>
          <t>AAV</t>
        </is>
      </c>
      <c r="G765" t="inlineStr">
        <is>
          <t xml:space="preserve">    6. Doanh thu chưa thực hiện dài hạn</t>
        </is>
      </c>
      <c r="H765" t="n">
        <v>4290</v>
      </c>
    </row>
    <row r="766">
      <c r="A766" s="368" t="n">
        <v>764</v>
      </c>
      <c r="B766" t="inlineStr">
        <is>
          <t>0800819038</t>
        </is>
      </c>
      <c r="C766" t="inlineStr">
        <is>
          <t>AAV-2021</t>
        </is>
      </c>
      <c r="D766" t="inlineStr">
        <is>
          <t>400</t>
        </is>
      </c>
      <c r="E766" t="inlineStr">
        <is>
          <t>BCDKT</t>
        </is>
      </c>
      <c r="F766" t="inlineStr">
        <is>
          <t>AAV</t>
        </is>
      </c>
      <c r="G766" t="inlineStr">
        <is>
          <t xml:space="preserve">   B. VỐN CHỦ SỞ HỮU</t>
        </is>
      </c>
      <c r="H766" t="n">
        <v>806781</v>
      </c>
    </row>
    <row r="767">
      <c r="A767" s="368" t="n">
        <v>765</v>
      </c>
      <c r="B767" t="inlineStr">
        <is>
          <t>0800819038</t>
        </is>
      </c>
      <c r="C767" t="inlineStr">
        <is>
          <t>AAV-2021</t>
        </is>
      </c>
      <c r="D767" t="inlineStr">
        <is>
          <t>410</t>
        </is>
      </c>
      <c r="E767" t="inlineStr">
        <is>
          <t>BCDKT</t>
        </is>
      </c>
      <c r="F767" t="inlineStr">
        <is>
          <t>AAV</t>
        </is>
      </c>
      <c r="G767" t="inlineStr">
        <is>
          <t xml:space="preserve">    I. Vốn chủ sở hữu</t>
        </is>
      </c>
      <c r="H767" t="n">
        <v>806781</v>
      </c>
    </row>
    <row r="768">
      <c r="A768" s="368" t="n">
        <v>766</v>
      </c>
      <c r="B768" t="inlineStr">
        <is>
          <t>0800819038</t>
        </is>
      </c>
      <c r="C768" t="inlineStr">
        <is>
          <t>AAV-2021</t>
        </is>
      </c>
      <c r="D768" t="inlineStr">
        <is>
          <t>411</t>
        </is>
      </c>
      <c r="E768" t="inlineStr">
        <is>
          <t>BCDKT</t>
        </is>
      </c>
      <c r="F768" t="inlineStr">
        <is>
          <t>AAV</t>
        </is>
      </c>
      <c r="G768" t="inlineStr">
        <is>
          <t xml:space="preserve">     1. Vốn góp của chủ sở hữu</t>
        </is>
      </c>
      <c r="H768" t="n">
        <v>666562</v>
      </c>
    </row>
    <row r="769">
      <c r="A769" s="368" t="n">
        <v>767</v>
      </c>
      <c r="B769" t="inlineStr">
        <is>
          <t>0800819038</t>
        </is>
      </c>
      <c r="C769" t="inlineStr">
        <is>
          <t>AAV-2021</t>
        </is>
      </c>
      <c r="D769" t="inlineStr">
        <is>
          <t>411a</t>
        </is>
      </c>
      <c r="E769" t="inlineStr">
        <is>
          <t>BCDKT</t>
        </is>
      </c>
      <c r="F769" t="inlineStr">
        <is>
          <t>AAV</t>
        </is>
      </c>
      <c r="G769" t="inlineStr">
        <is>
          <t xml:space="preserve">     - Cổ phiếu phổ thông có quyền biểu quyết</t>
        </is>
      </c>
      <c r="H769" t="n">
        <v>666562</v>
      </c>
    </row>
    <row r="770">
      <c r="A770" s="368" t="n">
        <v>768</v>
      </c>
      <c r="B770" t="inlineStr">
        <is>
          <t>0800819038</t>
        </is>
      </c>
      <c r="C770" t="inlineStr">
        <is>
          <t>AAV-2021</t>
        </is>
      </c>
      <c r="D770" t="inlineStr">
        <is>
          <t>412</t>
        </is>
      </c>
      <c r="E770" t="inlineStr">
        <is>
          <t>BCDKT</t>
        </is>
      </c>
      <c r="F770" t="inlineStr">
        <is>
          <t>AAV</t>
        </is>
      </c>
      <c r="G770" t="inlineStr">
        <is>
          <t xml:space="preserve">    2. Thặng dư vốn cổ phần</t>
        </is>
      </c>
      <c r="H770" t="n">
        <v>65712</v>
      </c>
    </row>
    <row r="771">
      <c r="A771" s="368" t="n">
        <v>769</v>
      </c>
      <c r="B771" t="inlineStr">
        <is>
          <t>0800819038</t>
        </is>
      </c>
      <c r="C771" t="inlineStr">
        <is>
          <t>AAV-2021</t>
        </is>
      </c>
      <c r="D771" t="inlineStr">
        <is>
          <t>421</t>
        </is>
      </c>
      <c r="E771" t="inlineStr">
        <is>
          <t>BCDKT</t>
        </is>
      </c>
      <c r="F771" t="inlineStr">
        <is>
          <t>AAV</t>
        </is>
      </c>
      <c r="G771" t="inlineStr">
        <is>
          <t xml:space="preserve">     11. Lợi nhuận sau thuế chưa phân phối</t>
        </is>
      </c>
      <c r="H771" t="n">
        <v>26478</v>
      </c>
    </row>
    <row r="772">
      <c r="A772" s="368" t="n">
        <v>770</v>
      </c>
      <c r="B772" t="inlineStr">
        <is>
          <t>0800819038</t>
        </is>
      </c>
      <c r="C772" t="inlineStr">
        <is>
          <t>AAV-2021</t>
        </is>
      </c>
      <c r="D772" t="inlineStr">
        <is>
          <t>421a</t>
        </is>
      </c>
      <c r="E772" t="inlineStr">
        <is>
          <t>BCDKT</t>
        </is>
      </c>
      <c r="F772" t="inlineStr">
        <is>
          <t>AAV</t>
        </is>
      </c>
      <c r="G772" t="inlineStr">
        <is>
          <t xml:space="preserve">     - LNST chưa phân phối lũy kế đến cuối kỳ trước</t>
        </is>
      </c>
      <c r="H772" t="n">
        <v>1398</v>
      </c>
    </row>
    <row r="773">
      <c r="A773" s="368" t="n">
        <v>771</v>
      </c>
      <c r="B773" t="inlineStr">
        <is>
          <t>0800819038</t>
        </is>
      </c>
      <c r="C773" t="inlineStr">
        <is>
          <t>AAV-2021</t>
        </is>
      </c>
      <c r="D773" t="inlineStr">
        <is>
          <t>421b</t>
        </is>
      </c>
      <c r="E773" t="inlineStr">
        <is>
          <t>BCDKT</t>
        </is>
      </c>
      <c r="F773" t="inlineStr">
        <is>
          <t>AAV</t>
        </is>
      </c>
      <c r="G773" t="inlineStr">
        <is>
          <t xml:space="preserve">     - LNST chưa phân phối kỳ này</t>
        </is>
      </c>
      <c r="H773" t="n">
        <v>25079</v>
      </c>
    </row>
    <row r="774">
      <c r="A774" s="368" t="n">
        <v>772</v>
      </c>
      <c r="B774" t="inlineStr">
        <is>
          <t>0800819038</t>
        </is>
      </c>
      <c r="C774" t="inlineStr">
        <is>
          <t>AAV-2021</t>
        </is>
      </c>
      <c r="D774" t="inlineStr">
        <is>
          <t>429</t>
        </is>
      </c>
      <c r="E774" t="inlineStr">
        <is>
          <t>BCDKT</t>
        </is>
      </c>
      <c r="F774" t="inlineStr">
        <is>
          <t>AAV</t>
        </is>
      </c>
      <c r="G774" t="inlineStr">
        <is>
          <t xml:space="preserve">    13. Lợi ích cổ đông không kiểm soát</t>
        </is>
      </c>
      <c r="H774" t="n">
        <v>48029</v>
      </c>
    </row>
    <row r="775">
      <c r="A775" s="368" t="n">
        <v>773</v>
      </c>
      <c r="B775" t="inlineStr">
        <is>
          <t>0800819038</t>
        </is>
      </c>
      <c r="C775" t="inlineStr">
        <is>
          <t>AAV-2021</t>
        </is>
      </c>
      <c r="D775" t="inlineStr">
        <is>
          <t>440</t>
        </is>
      </c>
      <c r="E775" t="inlineStr">
        <is>
          <t>BCDKT</t>
        </is>
      </c>
      <c r="F775" t="inlineStr">
        <is>
          <t>AAV</t>
        </is>
      </c>
      <c r="G775" t="inlineStr">
        <is>
          <t xml:space="preserve"> TỔNG CỘNG NGUỒN VỐN</t>
        </is>
      </c>
      <c r="H775" t="n">
        <v>991979</v>
      </c>
    </row>
    <row r="776">
      <c r="A776" s="368" t="n">
        <v>774</v>
      </c>
      <c r="B776" t="inlineStr">
        <is>
          <t>0800819038</t>
        </is>
      </c>
      <c r="C776" t="inlineStr">
        <is>
          <t>AAV-2021</t>
        </is>
      </c>
      <c r="D776" t="inlineStr">
        <is>
          <t>01</t>
        </is>
      </c>
      <c r="E776" t="inlineStr">
        <is>
          <t>KQKD</t>
        </is>
      </c>
      <c r="F776" t="inlineStr">
        <is>
          <t>AAV</t>
        </is>
      </c>
      <c r="G776" t="inlineStr">
        <is>
          <t xml:space="preserve">1. Doanh thu bán hàng và cung cấp dịch vụ </t>
        </is>
      </c>
      <c r="H776" t="n">
        <v>500844</v>
      </c>
    </row>
    <row r="777">
      <c r="A777" s="368" t="n">
        <v>775</v>
      </c>
      <c r="B777" t="inlineStr">
        <is>
          <t>0800819038</t>
        </is>
      </c>
      <c r="C777" t="inlineStr">
        <is>
          <t>AAV-2021</t>
        </is>
      </c>
      <c r="D777" t="inlineStr">
        <is>
          <t>10</t>
        </is>
      </c>
      <c r="E777" t="inlineStr">
        <is>
          <t>KQKD</t>
        </is>
      </c>
      <c r="F777" t="inlineStr">
        <is>
          <t>AAV</t>
        </is>
      </c>
      <c r="G777" t="inlineStr">
        <is>
          <t>3. Doanh thu thuần về bán hàng và cung cấp dịch vụ</t>
        </is>
      </c>
      <c r="H777" t="n">
        <v>500844</v>
      </c>
    </row>
    <row r="778">
      <c r="A778" s="368" t="n">
        <v>776</v>
      </c>
      <c r="B778" t="inlineStr">
        <is>
          <t>0800819038</t>
        </is>
      </c>
      <c r="C778" t="inlineStr">
        <is>
          <t>AAV-2021</t>
        </is>
      </c>
      <c r="D778" t="inlineStr">
        <is>
          <t>11</t>
        </is>
      </c>
      <c r="E778" t="inlineStr">
        <is>
          <t>KQKD</t>
        </is>
      </c>
      <c r="F778" t="inlineStr">
        <is>
          <t>AAV</t>
        </is>
      </c>
      <c r="G778" t="inlineStr">
        <is>
          <t xml:space="preserve">4. Giá vốn hàng bán </t>
        </is>
      </c>
      <c r="H778" t="n">
        <v>449883</v>
      </c>
    </row>
    <row r="779">
      <c r="A779" s="368" t="n">
        <v>777</v>
      </c>
      <c r="B779" t="inlineStr">
        <is>
          <t>0800819038</t>
        </is>
      </c>
      <c r="C779" t="inlineStr">
        <is>
          <t>AAV-2021</t>
        </is>
      </c>
      <c r="D779" t="inlineStr">
        <is>
          <t>20</t>
        </is>
      </c>
      <c r="E779" t="inlineStr">
        <is>
          <t>KQKD</t>
        </is>
      </c>
      <c r="F779" t="inlineStr">
        <is>
          <t>AAV</t>
        </is>
      </c>
      <c r="G779" t="inlineStr">
        <is>
          <t>5. Lợi nhuận gộp về bán hàng và cung cấp dịch vụ</t>
        </is>
      </c>
      <c r="H779" t="n">
        <v>50961</v>
      </c>
    </row>
    <row r="780">
      <c r="A780" s="368" t="n">
        <v>778</v>
      </c>
      <c r="B780" t="inlineStr">
        <is>
          <t>0800819038</t>
        </is>
      </c>
      <c r="C780" t="inlineStr">
        <is>
          <t>AAV-2021</t>
        </is>
      </c>
      <c r="D780" t="inlineStr">
        <is>
          <t>21</t>
        </is>
      </c>
      <c r="E780" t="inlineStr">
        <is>
          <t>KQKD</t>
        </is>
      </c>
      <c r="F780" t="inlineStr">
        <is>
          <t>AAV</t>
        </is>
      </c>
      <c r="G780" t="inlineStr">
        <is>
          <t xml:space="preserve">6.Doanh thu hoạt động tài chính </t>
        </is>
      </c>
      <c r="H780" t="n">
        <v>4705</v>
      </c>
    </row>
    <row r="781">
      <c r="A781" s="368" t="n">
        <v>779</v>
      </c>
      <c r="B781" t="inlineStr">
        <is>
          <t>0800819038</t>
        </is>
      </c>
      <c r="C781" t="inlineStr">
        <is>
          <t>AAV-2021</t>
        </is>
      </c>
      <c r="D781" t="inlineStr">
        <is>
          <t>22</t>
        </is>
      </c>
      <c r="E781" t="inlineStr">
        <is>
          <t>KQKD</t>
        </is>
      </c>
      <c r="F781" t="inlineStr">
        <is>
          <t>AAV</t>
        </is>
      </c>
      <c r="G781" t="inlineStr">
        <is>
          <t xml:space="preserve">7. Chi phí tài chính </t>
        </is>
      </c>
      <c r="H781" t="n">
        <v>3279</v>
      </c>
    </row>
    <row r="782">
      <c r="A782" s="368" t="n">
        <v>780</v>
      </c>
      <c r="B782" t="inlineStr">
        <is>
          <t>0800819038</t>
        </is>
      </c>
      <c r="C782" t="inlineStr">
        <is>
          <t>AAV-2021</t>
        </is>
      </c>
      <c r="D782" t="inlineStr">
        <is>
          <t>23</t>
        </is>
      </c>
      <c r="E782" t="inlineStr">
        <is>
          <t>KQKD</t>
        </is>
      </c>
      <c r="F782" t="inlineStr">
        <is>
          <t>AAV</t>
        </is>
      </c>
      <c r="G782" t="inlineStr">
        <is>
          <t xml:space="preserve">   Trong đó :Chi phí lãi vay</t>
        </is>
      </c>
      <c r="H782" t="n">
        <v>3279</v>
      </c>
    </row>
    <row r="783">
      <c r="A783" s="368" t="n">
        <v>781</v>
      </c>
      <c r="B783" t="inlineStr">
        <is>
          <t>0800819038</t>
        </is>
      </c>
      <c r="C783" t="inlineStr">
        <is>
          <t>AAV-2021</t>
        </is>
      </c>
      <c r="D783" t="inlineStr">
        <is>
          <t>25</t>
        </is>
      </c>
      <c r="E783" t="inlineStr">
        <is>
          <t>KQKD</t>
        </is>
      </c>
      <c r="F783" t="inlineStr">
        <is>
          <t>AAV</t>
        </is>
      </c>
      <c r="G783" t="inlineStr">
        <is>
          <t xml:space="preserve">9. Chi phí bán hàng </t>
        </is>
      </c>
      <c r="H783" t="n">
        <v>531</v>
      </c>
    </row>
    <row r="784">
      <c r="A784" s="368" t="n">
        <v>782</v>
      </c>
      <c r="B784" t="inlineStr">
        <is>
          <t>0800819038</t>
        </is>
      </c>
      <c r="C784" t="inlineStr">
        <is>
          <t>AAV-2021</t>
        </is>
      </c>
      <c r="D784" t="inlineStr">
        <is>
          <t>26</t>
        </is>
      </c>
      <c r="E784" t="inlineStr">
        <is>
          <t>KQKD</t>
        </is>
      </c>
      <c r="F784" t="inlineStr">
        <is>
          <t>AAV</t>
        </is>
      </c>
      <c r="G784" t="inlineStr">
        <is>
          <t xml:space="preserve">10. Chi phí quản lý doanh nghiệp </t>
        </is>
      </c>
      <c r="H784" t="n">
        <v>12557</v>
      </c>
    </row>
    <row r="785">
      <c r="A785" s="368" t="n">
        <v>783</v>
      </c>
      <c r="B785" t="inlineStr">
        <is>
          <t>0800819038</t>
        </is>
      </c>
      <c r="C785" t="inlineStr">
        <is>
          <t>AAV-2021</t>
        </is>
      </c>
      <c r="D785" t="inlineStr">
        <is>
          <t>30</t>
        </is>
      </c>
      <c r="E785" t="inlineStr">
        <is>
          <t>KQKD</t>
        </is>
      </c>
      <c r="F785" t="inlineStr">
        <is>
          <t>AAV</t>
        </is>
      </c>
      <c r="G785" t="inlineStr">
        <is>
          <t>11. Lợi nhuận thuần từ hoạt động kinh doanh</t>
        </is>
      </c>
      <c r="H785" t="n">
        <v>39300</v>
      </c>
    </row>
    <row r="786">
      <c r="A786" s="368" t="n">
        <v>784</v>
      </c>
      <c r="B786" t="inlineStr">
        <is>
          <t>0800819038</t>
        </is>
      </c>
      <c r="C786" t="inlineStr">
        <is>
          <t>AAV-2021</t>
        </is>
      </c>
      <c r="D786" t="inlineStr">
        <is>
          <t>31</t>
        </is>
      </c>
      <c r="E786" t="inlineStr">
        <is>
          <t>KQKD</t>
        </is>
      </c>
      <c r="F786" t="inlineStr">
        <is>
          <t>AAV</t>
        </is>
      </c>
      <c r="G786" t="inlineStr">
        <is>
          <t xml:space="preserve">12. Thu nhập khác </t>
        </is>
      </c>
      <c r="H786" t="n">
        <v>12</v>
      </c>
    </row>
    <row r="787">
      <c r="A787" s="368" t="n">
        <v>785</v>
      </c>
      <c r="B787" t="inlineStr">
        <is>
          <t>0800819038</t>
        </is>
      </c>
      <c r="C787" t="inlineStr">
        <is>
          <t>AAV-2021</t>
        </is>
      </c>
      <c r="D787" t="inlineStr">
        <is>
          <t>32</t>
        </is>
      </c>
      <c r="E787" t="inlineStr">
        <is>
          <t>KQKD</t>
        </is>
      </c>
      <c r="F787" t="inlineStr">
        <is>
          <t>AAV</t>
        </is>
      </c>
      <c r="G787" t="inlineStr">
        <is>
          <t xml:space="preserve">13. Chi phí khác </t>
        </is>
      </c>
      <c r="H787" t="n">
        <v>746</v>
      </c>
    </row>
    <row r="788">
      <c r="A788" s="368" t="n">
        <v>786</v>
      </c>
      <c r="B788" t="inlineStr">
        <is>
          <t>0800819038</t>
        </is>
      </c>
      <c r="C788" t="inlineStr">
        <is>
          <t>AAV-2021</t>
        </is>
      </c>
      <c r="D788" t="inlineStr">
        <is>
          <t>40</t>
        </is>
      </c>
      <c r="E788" t="inlineStr">
        <is>
          <t>KQKD</t>
        </is>
      </c>
      <c r="F788" t="inlineStr">
        <is>
          <t>AAV</t>
        </is>
      </c>
      <c r="G788" t="inlineStr">
        <is>
          <t>14. Lợi nhuận khác</t>
        </is>
      </c>
      <c r="H788" t="n">
        <v>-734</v>
      </c>
    </row>
    <row r="789">
      <c r="A789" s="368" t="n">
        <v>787</v>
      </c>
      <c r="B789" t="inlineStr">
        <is>
          <t>0800819038</t>
        </is>
      </c>
      <c r="C789" t="inlineStr">
        <is>
          <t>AAV-2021</t>
        </is>
      </c>
      <c r="D789" t="inlineStr">
        <is>
          <t>50</t>
        </is>
      </c>
      <c r="E789" t="inlineStr">
        <is>
          <t>KQKD</t>
        </is>
      </c>
      <c r="F789" t="inlineStr">
        <is>
          <t>AAV</t>
        </is>
      </c>
      <c r="G789" t="inlineStr">
        <is>
          <t>15. Tổng lợi nhuận kế toán trước thuế</t>
        </is>
      </c>
      <c r="H789" t="n">
        <v>38566</v>
      </c>
    </row>
    <row r="790">
      <c r="A790" s="368" t="n">
        <v>788</v>
      </c>
      <c r="B790" t="inlineStr">
        <is>
          <t>0800819038</t>
        </is>
      </c>
      <c r="C790" t="inlineStr">
        <is>
          <t>AAV-2021</t>
        </is>
      </c>
      <c r="D790" t="inlineStr">
        <is>
          <t>51</t>
        </is>
      </c>
      <c r="E790" t="inlineStr">
        <is>
          <t>KQKD</t>
        </is>
      </c>
      <c r="F790" t="inlineStr">
        <is>
          <t>AAV</t>
        </is>
      </c>
      <c r="G790" t="inlineStr">
        <is>
          <t>16. Chi phí thuế TNDN hiện hành</t>
        </is>
      </c>
      <c r="H790" t="n">
        <v>8393</v>
      </c>
    </row>
    <row r="791">
      <c r="A791" s="368" t="n">
        <v>789</v>
      </c>
      <c r="B791" t="inlineStr">
        <is>
          <t>0800819038</t>
        </is>
      </c>
      <c r="C791" t="inlineStr">
        <is>
          <t>AAV-2021</t>
        </is>
      </c>
      <c r="D791" t="inlineStr">
        <is>
          <t>60</t>
        </is>
      </c>
      <c r="E791" t="inlineStr">
        <is>
          <t>KQKD</t>
        </is>
      </c>
      <c r="F791" t="inlineStr">
        <is>
          <t>AAV</t>
        </is>
      </c>
      <c r="G791" t="inlineStr">
        <is>
          <t>18. Lợi nhuận sau thuế thu nhập doanh nghiệp</t>
        </is>
      </c>
      <c r="H791" t="n">
        <v>30174</v>
      </c>
    </row>
    <row r="792">
      <c r="A792" s="368" t="n">
        <v>790</v>
      </c>
      <c r="B792" t="inlineStr">
        <is>
          <t>0800819038</t>
        </is>
      </c>
      <c r="C792" t="inlineStr">
        <is>
          <t>AAV-2021</t>
        </is>
      </c>
      <c r="D792" t="inlineStr">
        <is>
          <t>62</t>
        </is>
      </c>
      <c r="E792" t="inlineStr">
        <is>
          <t>KQKD</t>
        </is>
      </c>
      <c r="F792" t="inlineStr">
        <is>
          <t>AAV</t>
        </is>
      </c>
      <c r="G792" t="inlineStr">
        <is>
          <t>Lợi ích của cổ đông thiểu số</t>
        </is>
      </c>
      <c r="H792" t="n">
        <v>5094</v>
      </c>
    </row>
    <row r="793">
      <c r="A793" s="368" t="n">
        <v>791</v>
      </c>
      <c r="B793" t="inlineStr">
        <is>
          <t>0800819038</t>
        </is>
      </c>
      <c r="C793" t="inlineStr">
        <is>
          <t>AAV-2021</t>
        </is>
      </c>
      <c r="D793" t="inlineStr">
        <is>
          <t>61</t>
        </is>
      </c>
      <c r="E793" t="inlineStr">
        <is>
          <t>KQKD</t>
        </is>
      </c>
      <c r="F793" t="inlineStr">
        <is>
          <t>AAV</t>
        </is>
      </c>
      <c r="G793" t="inlineStr">
        <is>
          <t>Lợi nhuận sau thuế của cổ đông của Công ty mẹ</t>
        </is>
      </c>
      <c r="H793" t="n">
        <v>25079</v>
      </c>
    </row>
    <row r="794">
      <c r="A794" s="368" t="n">
        <v>792</v>
      </c>
      <c r="B794" t="inlineStr">
        <is>
          <t>0800819038</t>
        </is>
      </c>
      <c r="C794" t="inlineStr">
        <is>
          <t>AAV-2021</t>
        </is>
      </c>
      <c r="D794" t="inlineStr">
        <is>
          <t>70</t>
        </is>
      </c>
      <c r="E794" t="inlineStr">
        <is>
          <t>KQKD</t>
        </is>
      </c>
      <c r="F794" t="inlineStr">
        <is>
          <t>AAV</t>
        </is>
      </c>
      <c r="G794" t="inlineStr">
        <is>
          <t>19. Lãi cơ bản trên cổ phiếu (*)</t>
        </is>
      </c>
      <c r="H794" t="n">
        <v>696</v>
      </c>
    </row>
    <row r="795">
      <c r="A795" s="368" t="n">
        <v>793</v>
      </c>
      <c r="B795" t="inlineStr">
        <is>
          <t>0800819038</t>
        </is>
      </c>
      <c r="C795" t="inlineStr">
        <is>
          <t>AAV-2021</t>
        </is>
      </c>
      <c r="D795" t="inlineStr">
        <is>
          <t>01</t>
        </is>
      </c>
      <c r="E795" t="inlineStr">
        <is>
          <t>LCTTGT</t>
        </is>
      </c>
      <c r="F795" t="inlineStr">
        <is>
          <t>AAV</t>
        </is>
      </c>
      <c r="G795" t="inlineStr">
        <is>
          <t>1. Lợi nhuận trước thuế</t>
        </is>
      </c>
      <c r="H795" t="n">
        <v>38566</v>
      </c>
    </row>
    <row r="796">
      <c r="A796" s="368" t="n">
        <v>794</v>
      </c>
      <c r="B796" t="inlineStr">
        <is>
          <t>0800819038</t>
        </is>
      </c>
      <c r="C796" t="inlineStr">
        <is>
          <t>AAV-2021</t>
        </is>
      </c>
      <c r="D796" t="inlineStr">
        <is>
          <t>02</t>
        </is>
      </c>
      <c r="E796" t="inlineStr">
        <is>
          <t>LCTTGT</t>
        </is>
      </c>
      <c r="F796" t="inlineStr">
        <is>
          <t>AAV</t>
        </is>
      </c>
      <c r="G796" t="inlineStr">
        <is>
          <t xml:space="preserve"> Khấu hao TSCĐ và BĐSĐT</t>
        </is>
      </c>
      <c r="H796" t="n">
        <v>3629</v>
      </c>
    </row>
    <row r="797">
      <c r="A797" s="368" t="n">
        <v>795</v>
      </c>
      <c r="B797" t="inlineStr">
        <is>
          <t>0800819038</t>
        </is>
      </c>
      <c r="C797" t="inlineStr">
        <is>
          <t>AAV-2021</t>
        </is>
      </c>
      <c r="D797" t="inlineStr">
        <is>
          <t>03</t>
        </is>
      </c>
      <c r="E797" t="inlineStr">
        <is>
          <t>LCTTGT</t>
        </is>
      </c>
      <c r="F797" t="inlineStr">
        <is>
          <t>AAV</t>
        </is>
      </c>
      <c r="G797" t="inlineStr">
        <is>
          <t>Các khoản dự phòng</t>
        </is>
      </c>
      <c r="H797" t="n">
        <v>-1807</v>
      </c>
    </row>
    <row r="798">
      <c r="A798" s="368" t="n">
        <v>796</v>
      </c>
      <c r="B798" t="inlineStr">
        <is>
          <t>0800819038</t>
        </is>
      </c>
      <c r="C798" t="inlineStr">
        <is>
          <t>AAV-2021</t>
        </is>
      </c>
      <c r="D798" t="inlineStr">
        <is>
          <t>05</t>
        </is>
      </c>
      <c r="E798" t="inlineStr">
        <is>
          <t>LCTTGT</t>
        </is>
      </c>
      <c r="F798" t="inlineStr">
        <is>
          <t>AAV</t>
        </is>
      </c>
      <c r="G798" t="inlineStr">
        <is>
          <t>Lãi, lỗ từ hoạt động đầu tư</t>
        </is>
      </c>
      <c r="H798" t="n">
        <v>-4705</v>
      </c>
    </row>
    <row r="799">
      <c r="A799" s="368" t="n">
        <v>797</v>
      </c>
      <c r="B799" t="inlineStr">
        <is>
          <t>0800819038</t>
        </is>
      </c>
      <c r="C799" t="inlineStr">
        <is>
          <t>AAV-2021</t>
        </is>
      </c>
      <c r="D799" t="inlineStr">
        <is>
          <t>06</t>
        </is>
      </c>
      <c r="E799" t="inlineStr">
        <is>
          <t>LCTTGT</t>
        </is>
      </c>
      <c r="F799" t="inlineStr">
        <is>
          <t>AAV</t>
        </is>
      </c>
      <c r="G799" t="inlineStr">
        <is>
          <t>Chi phí lãi vay</t>
        </is>
      </c>
      <c r="H799" t="n">
        <v>3279</v>
      </c>
    </row>
    <row r="800">
      <c r="A800" s="368" t="n">
        <v>798</v>
      </c>
      <c r="B800" t="inlineStr">
        <is>
          <t>0800819038</t>
        </is>
      </c>
      <c r="C800" t="inlineStr">
        <is>
          <t>AAV-2021</t>
        </is>
      </c>
      <c r="D800" t="inlineStr">
        <is>
          <t>08</t>
        </is>
      </c>
      <c r="E800" t="inlineStr">
        <is>
          <t>LCTTGT</t>
        </is>
      </c>
      <c r="F800" t="inlineStr">
        <is>
          <t>AAV</t>
        </is>
      </c>
      <c r="G800" t="inlineStr">
        <is>
          <t>3. Lợi nhuận từ hoạt động kinh doanh trước thay đổi vốn lưu động</t>
        </is>
      </c>
      <c r="H800" t="n">
        <v>38962</v>
      </c>
    </row>
    <row r="801">
      <c r="A801" s="368" t="n">
        <v>799</v>
      </c>
      <c r="B801" t="inlineStr">
        <is>
          <t>0800819038</t>
        </is>
      </c>
      <c r="C801" t="inlineStr">
        <is>
          <t>AAV-2021</t>
        </is>
      </c>
      <c r="D801" t="inlineStr">
        <is>
          <t>09</t>
        </is>
      </c>
      <c r="E801" t="inlineStr">
        <is>
          <t>LCTTGT</t>
        </is>
      </c>
      <c r="F801" t="inlineStr">
        <is>
          <t>AAV</t>
        </is>
      </c>
      <c r="G801" t="inlineStr">
        <is>
          <t>Tăng, giảm các khoản phải thu</t>
        </is>
      </c>
      <c r="H801" t="n">
        <v>-371522</v>
      </c>
    </row>
    <row r="802">
      <c r="A802" s="368" t="n">
        <v>800</v>
      </c>
      <c r="B802" t="inlineStr">
        <is>
          <t>0800819038</t>
        </is>
      </c>
      <c r="C802" t="inlineStr">
        <is>
          <t>AAV-2021</t>
        </is>
      </c>
      <c r="D802" t="inlineStr">
        <is>
          <t>10</t>
        </is>
      </c>
      <c r="E802" t="inlineStr">
        <is>
          <t>LCTTGT</t>
        </is>
      </c>
      <c r="F802" t="inlineStr">
        <is>
          <t>AAV</t>
        </is>
      </c>
      <c r="G802" t="inlineStr">
        <is>
          <t>Tăng, giảm hàng tồn kho</t>
        </is>
      </c>
      <c r="H802" t="n">
        <v>2761</v>
      </c>
    </row>
    <row r="803">
      <c r="A803" s="368" t="n">
        <v>801</v>
      </c>
      <c r="B803" t="inlineStr">
        <is>
          <t>0800819038</t>
        </is>
      </c>
      <c r="C803" t="inlineStr">
        <is>
          <t>AAV-2021</t>
        </is>
      </c>
      <c r="D803" t="inlineStr">
        <is>
          <t>11</t>
        </is>
      </c>
      <c r="E803" t="inlineStr">
        <is>
          <t>LCTTGT</t>
        </is>
      </c>
      <c r="F803" t="inlineStr">
        <is>
          <t>AAV</t>
        </is>
      </c>
      <c r="G803" t="inlineStr">
        <is>
          <t>Tăng, giảm các khoản phải trả (không kể lãi vay phải trả, thuế thu nhập phải nộp)</t>
        </is>
      </c>
      <c r="H803" t="n">
        <v>-11393</v>
      </c>
    </row>
    <row r="804">
      <c r="A804" s="368" t="n">
        <v>802</v>
      </c>
      <c r="B804" t="inlineStr">
        <is>
          <t>0800819038</t>
        </is>
      </c>
      <c r="C804" t="inlineStr">
        <is>
          <t>AAV-2021</t>
        </is>
      </c>
      <c r="D804" t="inlineStr">
        <is>
          <t>12</t>
        </is>
      </c>
      <c r="E804" t="inlineStr">
        <is>
          <t>LCTTGT</t>
        </is>
      </c>
      <c r="F804" t="inlineStr">
        <is>
          <t>AAV</t>
        </is>
      </c>
      <c r="G804" t="inlineStr">
        <is>
          <t>Tăng, giảm chi phí trả trước</t>
        </is>
      </c>
      <c r="H804" t="n">
        <v>-14178</v>
      </c>
    </row>
    <row r="805">
      <c r="A805" s="368" t="n">
        <v>803</v>
      </c>
      <c r="B805" t="inlineStr">
        <is>
          <t>0800819038</t>
        </is>
      </c>
      <c r="C805" t="inlineStr">
        <is>
          <t>AAV-2021</t>
        </is>
      </c>
      <c r="D805" t="inlineStr">
        <is>
          <t>14</t>
        </is>
      </c>
      <c r="E805" t="inlineStr">
        <is>
          <t>LCTTGT</t>
        </is>
      </c>
      <c r="F805" t="inlineStr">
        <is>
          <t>AAV</t>
        </is>
      </c>
      <c r="G805" t="inlineStr">
        <is>
          <t>Tiền lãi vay đã trả</t>
        </is>
      </c>
      <c r="H805" t="n">
        <v>-3230</v>
      </c>
    </row>
    <row r="806">
      <c r="A806" s="368" t="n">
        <v>804</v>
      </c>
      <c r="B806" t="inlineStr">
        <is>
          <t>0800819038</t>
        </is>
      </c>
      <c r="C806" t="inlineStr">
        <is>
          <t>AAV-2021</t>
        </is>
      </c>
      <c r="D806" t="inlineStr">
        <is>
          <t>15</t>
        </is>
      </c>
      <c r="E806" t="inlineStr">
        <is>
          <t>LCTTGT</t>
        </is>
      </c>
      <c r="F806" t="inlineStr">
        <is>
          <t>AAV</t>
        </is>
      </c>
      <c r="G806" t="inlineStr">
        <is>
          <t>Thuế thu nhập doanh nghiệp đã nộp</t>
        </is>
      </c>
      <c r="H806" t="n">
        <v>-10749</v>
      </c>
    </row>
    <row r="807">
      <c r="A807" s="368" t="n">
        <v>805</v>
      </c>
      <c r="B807" t="inlineStr">
        <is>
          <t>0800819038</t>
        </is>
      </c>
      <c r="C807" t="inlineStr">
        <is>
          <t>AAV-2021</t>
        </is>
      </c>
      <c r="D807" t="inlineStr">
        <is>
          <t>20</t>
        </is>
      </c>
      <c r="E807" t="inlineStr">
        <is>
          <t>LCTTGT</t>
        </is>
      </c>
      <c r="F807" t="inlineStr">
        <is>
          <t>AAV</t>
        </is>
      </c>
      <c r="G807" t="inlineStr">
        <is>
          <t>Lưu chuyển tiền thuần từ hoạt động kinh doanh</t>
        </is>
      </c>
      <c r="H807" t="n">
        <v>-369349</v>
      </c>
    </row>
    <row r="808">
      <c r="A808" s="368" t="n">
        <v>806</v>
      </c>
      <c r="B808" t="inlineStr">
        <is>
          <t>0800819038</t>
        </is>
      </c>
      <c r="C808" t="inlineStr">
        <is>
          <t>AAV-2021</t>
        </is>
      </c>
      <c r="D808" t="inlineStr">
        <is>
          <t>21</t>
        </is>
      </c>
      <c r="E808" t="inlineStr">
        <is>
          <t>LCTTGT</t>
        </is>
      </c>
      <c r="F808" t="inlineStr">
        <is>
          <t>AAV</t>
        </is>
      </c>
      <c r="G808" t="inlineStr">
        <is>
          <t>1. Tiền chi để mua sắm, xây dựng TSCĐ và các tài sản dài hạn khác</t>
        </is>
      </c>
      <c r="H808" t="n">
        <v>-9881</v>
      </c>
    </row>
    <row r="809">
      <c r="A809" s="368" t="n">
        <v>807</v>
      </c>
      <c r="B809" t="inlineStr">
        <is>
          <t>0800819038</t>
        </is>
      </c>
      <c r="C809" t="inlineStr">
        <is>
          <t>AAV-2021</t>
        </is>
      </c>
      <c r="D809" t="inlineStr">
        <is>
          <t>22</t>
        </is>
      </c>
      <c r="E809" t="inlineStr">
        <is>
          <t>LCTTGT</t>
        </is>
      </c>
      <c r="F809" t="inlineStr">
        <is>
          <t>AAV</t>
        </is>
      </c>
      <c r="G809" t="inlineStr">
        <is>
          <t>2. Tiền thu từ thanh lý, nhượng bán TSCĐ và các tài sản dài hạn khác</t>
        </is>
      </c>
      <c r="H809" t="n">
        <v>12</v>
      </c>
    </row>
    <row r="810">
      <c r="A810" s="368" t="n">
        <v>808</v>
      </c>
      <c r="B810" t="inlineStr">
        <is>
          <t>0800819038</t>
        </is>
      </c>
      <c r="C810" t="inlineStr">
        <is>
          <t>AAV-2021</t>
        </is>
      </c>
      <c r="D810" t="inlineStr">
        <is>
          <t>24</t>
        </is>
      </c>
      <c r="E810" t="inlineStr">
        <is>
          <t>LCTTGT</t>
        </is>
      </c>
      <c r="F810" t="inlineStr">
        <is>
          <t>AAV</t>
        </is>
      </c>
      <c r="G810" t="inlineStr">
        <is>
          <t>4. Tiền thu hồi cho vay, bán lại các công cụ nợ của đơn vị khác</t>
        </is>
      </c>
      <c r="H810" t="n">
        <v>26979</v>
      </c>
    </row>
    <row r="811">
      <c r="A811" s="368" t="n">
        <v>809</v>
      </c>
      <c r="B811" t="inlineStr">
        <is>
          <t>0800819038</t>
        </is>
      </c>
      <c r="C811" t="inlineStr">
        <is>
          <t>AAV-2021</t>
        </is>
      </c>
      <c r="D811" t="inlineStr">
        <is>
          <t>27</t>
        </is>
      </c>
      <c r="E811" t="inlineStr">
        <is>
          <t>LCTTGT</t>
        </is>
      </c>
      <c r="F811" t="inlineStr">
        <is>
          <t>AAV</t>
        </is>
      </c>
      <c r="G811" t="inlineStr">
        <is>
          <t>7. Tiền thu lãi cho vay, cổ tức và lợi nhuận được chia</t>
        </is>
      </c>
      <c r="H811" t="n">
        <v>2206</v>
      </c>
    </row>
    <row r="812">
      <c r="A812" s="368" t="n">
        <v>810</v>
      </c>
      <c r="B812" t="inlineStr">
        <is>
          <t>0800819038</t>
        </is>
      </c>
      <c r="C812" t="inlineStr">
        <is>
          <t>AAV-2021</t>
        </is>
      </c>
      <c r="D812" t="inlineStr">
        <is>
          <t>30</t>
        </is>
      </c>
      <c r="E812" t="inlineStr">
        <is>
          <t>LCTTGT</t>
        </is>
      </c>
      <c r="F812" t="inlineStr">
        <is>
          <t>AAV</t>
        </is>
      </c>
      <c r="G812" t="inlineStr">
        <is>
          <t>Lưu chuyển tiền thuần từ hoạt động đầu tư</t>
        </is>
      </c>
      <c r="H812" t="n">
        <v>19316</v>
      </c>
    </row>
    <row r="813">
      <c r="A813" s="368" t="n">
        <v>811</v>
      </c>
      <c r="B813" t="inlineStr">
        <is>
          <t>0800819038</t>
        </is>
      </c>
      <c r="C813" t="inlineStr">
        <is>
          <t>AAV-2021</t>
        </is>
      </c>
      <c r="D813" t="inlineStr">
        <is>
          <t>31</t>
        </is>
      </c>
      <c r="E813" t="inlineStr">
        <is>
          <t>LCTTGT</t>
        </is>
      </c>
      <c r="F813" t="inlineStr">
        <is>
          <t>AAV</t>
        </is>
      </c>
      <c r="G813" t="inlineStr">
        <is>
          <t>1. Tiền thu từ phát hành cổ phiếu, nhận vốn góp của chủ sở hữu</t>
        </is>
      </c>
      <c r="H813" t="n">
        <v>365950</v>
      </c>
    </row>
    <row r="814">
      <c r="A814" s="368" t="n">
        <v>812</v>
      </c>
      <c r="B814" t="inlineStr">
        <is>
          <t>0800819038</t>
        </is>
      </c>
      <c r="C814" t="inlineStr">
        <is>
          <t>AAV-2021</t>
        </is>
      </c>
      <c r="D814" t="inlineStr">
        <is>
          <t>33</t>
        </is>
      </c>
      <c r="E814" t="inlineStr">
        <is>
          <t>LCTTGT</t>
        </is>
      </c>
      <c r="F814" t="inlineStr">
        <is>
          <t>AAV</t>
        </is>
      </c>
      <c r="G814" t="inlineStr">
        <is>
          <t>3. Tiền thu từ đi vay</t>
        </is>
      </c>
      <c r="H814" t="n">
        <v>109416</v>
      </c>
    </row>
    <row r="815">
      <c r="A815" s="368" t="n">
        <v>813</v>
      </c>
      <c r="B815" t="inlineStr">
        <is>
          <t>0800819038</t>
        </is>
      </c>
      <c r="C815" t="inlineStr">
        <is>
          <t>AAV-2021</t>
        </is>
      </c>
      <c r="D815" t="inlineStr">
        <is>
          <t>34</t>
        </is>
      </c>
      <c r="E815" t="inlineStr">
        <is>
          <t>LCTTGT</t>
        </is>
      </c>
      <c r="F815" t="inlineStr">
        <is>
          <t>AAV</t>
        </is>
      </c>
      <c r="G815" t="inlineStr">
        <is>
          <t>4. Tiền trả nợ gốc vay</t>
        </is>
      </c>
      <c r="H815" t="n">
        <v>-126144</v>
      </c>
    </row>
    <row r="816">
      <c r="A816" s="368" t="n">
        <v>814</v>
      </c>
      <c r="B816" t="inlineStr">
        <is>
          <t>0800819038</t>
        </is>
      </c>
      <c r="C816" t="inlineStr">
        <is>
          <t>AAV-2021</t>
        </is>
      </c>
      <c r="D816" t="inlineStr">
        <is>
          <t>40</t>
        </is>
      </c>
      <c r="E816" t="inlineStr">
        <is>
          <t>LCTTGT</t>
        </is>
      </c>
      <c r="F816" t="inlineStr">
        <is>
          <t>AAV</t>
        </is>
      </c>
      <c r="G816" t="inlineStr">
        <is>
          <t>Lưu chuyển tiền thuần từ hoạt động tài chính</t>
        </is>
      </c>
      <c r="H816" t="n">
        <v>349222</v>
      </c>
    </row>
    <row r="817">
      <c r="A817" s="368" t="n">
        <v>815</v>
      </c>
      <c r="B817" t="inlineStr">
        <is>
          <t>0800819038</t>
        </is>
      </c>
      <c r="C817" t="inlineStr">
        <is>
          <t>AAV-2021</t>
        </is>
      </c>
      <c r="D817" t="inlineStr">
        <is>
          <t>50</t>
        </is>
      </c>
      <c r="E817" t="inlineStr">
        <is>
          <t>LCTTGT</t>
        </is>
      </c>
      <c r="F817" t="inlineStr">
        <is>
          <t>AAV</t>
        </is>
      </c>
      <c r="G817" t="inlineStr">
        <is>
          <t>Lưu chuyển tiền thuần trong kỳ</t>
        </is>
      </c>
      <c r="H817" t="n">
        <v>-812</v>
      </c>
    </row>
    <row r="818">
      <c r="A818" s="368" t="n">
        <v>816</v>
      </c>
      <c r="B818" t="inlineStr">
        <is>
          <t>0800819038</t>
        </is>
      </c>
      <c r="C818" t="inlineStr">
        <is>
          <t>AAV-2021</t>
        </is>
      </c>
      <c r="D818" t="inlineStr">
        <is>
          <t>60</t>
        </is>
      </c>
      <c r="E818" t="inlineStr">
        <is>
          <t>LCTTGT</t>
        </is>
      </c>
      <c r="F818" t="inlineStr">
        <is>
          <t>AAV</t>
        </is>
      </c>
      <c r="G818" t="inlineStr">
        <is>
          <t>Tiền và tương đương tiền đầu kỳ</t>
        </is>
      </c>
      <c r="H818" t="n">
        <v>3025</v>
      </c>
    </row>
    <row r="819">
      <c r="A819" s="368" t="n">
        <v>817</v>
      </c>
      <c r="B819" t="inlineStr">
        <is>
          <t>0800819038</t>
        </is>
      </c>
      <c r="C819" t="inlineStr">
        <is>
          <t>AAV-2021</t>
        </is>
      </c>
      <c r="D819" t="inlineStr">
        <is>
          <t>70</t>
        </is>
      </c>
      <c r="E819" t="inlineStr">
        <is>
          <t>LCTTGT</t>
        </is>
      </c>
      <c r="F819" t="inlineStr">
        <is>
          <t>AAV</t>
        </is>
      </c>
      <c r="G819" t="inlineStr">
        <is>
          <t>Tiền và tương đương tiền cuối kỳ</t>
        </is>
      </c>
      <c r="H819" t="n">
        <v>2213</v>
      </c>
    </row>
    <row r="820">
      <c r="A820" s="368" t="n">
        <v>818</v>
      </c>
      <c r="B820" t="inlineStr">
        <is>
          <t>0800819038</t>
        </is>
      </c>
      <c r="C820" t="inlineStr">
        <is>
          <t>AAV-2021</t>
        </is>
      </c>
      <c r="D820" t="inlineStr">
        <is>
          <t>100</t>
        </is>
      </c>
      <c r="E820" t="inlineStr">
        <is>
          <t>BCDKT</t>
        </is>
      </c>
      <c r="F820" t="inlineStr">
        <is>
          <t>AAV</t>
        </is>
      </c>
      <c r="G820" t="inlineStr">
        <is>
          <t xml:space="preserve">   A. TÀI SẢN NGẮN HẠN</t>
        </is>
      </c>
      <c r="H820" t="n">
        <v>662151</v>
      </c>
    </row>
    <row r="821">
      <c r="A821" s="368" t="n">
        <v>819</v>
      </c>
      <c r="B821" t="inlineStr">
        <is>
          <t>0800819038</t>
        </is>
      </c>
      <c r="C821" t="inlineStr">
        <is>
          <t>AAV-2021</t>
        </is>
      </c>
      <c r="D821" t="inlineStr">
        <is>
          <t>110</t>
        </is>
      </c>
      <c r="E821" t="inlineStr">
        <is>
          <t>BCDKT</t>
        </is>
      </c>
      <c r="F821" t="inlineStr">
        <is>
          <t>AAV</t>
        </is>
      </c>
      <c r="G821" t="inlineStr">
        <is>
          <t xml:space="preserve">    I. Tiền và các khoản tương đương tiền</t>
        </is>
      </c>
      <c r="H821" t="n">
        <v>2213</v>
      </c>
    </row>
    <row r="822">
      <c r="A822" s="368" t="n">
        <v>820</v>
      </c>
      <c r="B822" t="inlineStr">
        <is>
          <t>0800819038</t>
        </is>
      </c>
      <c r="C822" t="inlineStr">
        <is>
          <t>AAV-2021</t>
        </is>
      </c>
      <c r="D822" t="inlineStr">
        <is>
          <t>111</t>
        </is>
      </c>
      <c r="E822" t="inlineStr">
        <is>
          <t>BCDKT</t>
        </is>
      </c>
      <c r="F822" t="inlineStr">
        <is>
          <t>AAV</t>
        </is>
      </c>
      <c r="G822" t="inlineStr">
        <is>
          <t xml:space="preserve">    1. Tiền</t>
        </is>
      </c>
      <c r="H822" t="n">
        <v>2213</v>
      </c>
    </row>
    <row r="823">
      <c r="A823" s="368" t="n">
        <v>821</v>
      </c>
      <c r="B823" t="inlineStr">
        <is>
          <t>0800819038</t>
        </is>
      </c>
      <c r="C823" t="inlineStr">
        <is>
          <t>AAV-2021</t>
        </is>
      </c>
      <c r="D823" t="inlineStr">
        <is>
          <t>130</t>
        </is>
      </c>
      <c r="E823" t="inlineStr">
        <is>
          <t>BCDKT</t>
        </is>
      </c>
      <c r="F823" t="inlineStr">
        <is>
          <t>AAV</t>
        </is>
      </c>
      <c r="G823" t="inlineStr">
        <is>
          <t xml:space="preserve">    III. Các khoản phải thu ngắn hạn</t>
        </is>
      </c>
      <c r="H823" t="n">
        <v>635485</v>
      </c>
    </row>
    <row r="824">
      <c r="A824" s="368" t="n">
        <v>822</v>
      </c>
      <c r="B824" t="inlineStr">
        <is>
          <t>0800819038</t>
        </is>
      </c>
      <c r="C824" t="inlineStr">
        <is>
          <t>AAV-2021</t>
        </is>
      </c>
      <c r="D824" t="inlineStr">
        <is>
          <t>131</t>
        </is>
      </c>
      <c r="E824" t="inlineStr">
        <is>
          <t>BCDKT</t>
        </is>
      </c>
      <c r="F824" t="inlineStr">
        <is>
          <t>AAV</t>
        </is>
      </c>
      <c r="G824" t="inlineStr">
        <is>
          <t xml:space="preserve">    1. Phải thu ngắn hạn của khách hàng</t>
        </is>
      </c>
      <c r="H824" t="n">
        <v>37707</v>
      </c>
    </row>
    <row r="825">
      <c r="A825" s="368" t="n">
        <v>823</v>
      </c>
      <c r="B825" t="inlineStr">
        <is>
          <t>0800819038</t>
        </is>
      </c>
      <c r="C825" t="inlineStr">
        <is>
          <t>AAV-2021</t>
        </is>
      </c>
      <c r="D825" t="inlineStr">
        <is>
          <t>132</t>
        </is>
      </c>
      <c r="E825" t="inlineStr">
        <is>
          <t>BCDKT</t>
        </is>
      </c>
      <c r="F825" t="inlineStr">
        <is>
          <t>AAV</t>
        </is>
      </c>
      <c r="G825" t="inlineStr">
        <is>
          <t xml:space="preserve">    2. Trả trước cho người bán ngắn hạn</t>
        </is>
      </c>
      <c r="H825" t="n">
        <v>262697</v>
      </c>
    </row>
    <row r="826">
      <c r="A826" s="368" t="n">
        <v>824</v>
      </c>
      <c r="B826" t="inlineStr">
        <is>
          <t>0800819038</t>
        </is>
      </c>
      <c r="C826" t="inlineStr">
        <is>
          <t>AAV-2021</t>
        </is>
      </c>
      <c r="D826" t="inlineStr">
        <is>
          <t>136</t>
        </is>
      </c>
      <c r="E826" t="inlineStr">
        <is>
          <t>BCDKT</t>
        </is>
      </c>
      <c r="F826" t="inlineStr">
        <is>
          <t>AAV</t>
        </is>
      </c>
      <c r="G826" t="inlineStr">
        <is>
          <t xml:space="preserve">    6. Phải thu ngắn hạn khác</t>
        </is>
      </c>
      <c r="H826" t="n">
        <v>345010</v>
      </c>
    </row>
    <row r="827">
      <c r="A827" s="368" t="n">
        <v>825</v>
      </c>
      <c r="B827" t="inlineStr">
        <is>
          <t>0800819038</t>
        </is>
      </c>
      <c r="C827" t="inlineStr">
        <is>
          <t>AAV-2021</t>
        </is>
      </c>
      <c r="D827" t="inlineStr">
        <is>
          <t>137</t>
        </is>
      </c>
      <c r="E827" t="inlineStr">
        <is>
          <t>BCDKT</t>
        </is>
      </c>
      <c r="F827" t="inlineStr">
        <is>
          <t>AAV</t>
        </is>
      </c>
      <c r="G827" t="inlineStr">
        <is>
          <t xml:space="preserve">    7. Dự phòng phải thu ngắn hạn khó đòi (*)</t>
        </is>
      </c>
      <c r="H827" t="n">
        <v>-9929</v>
      </c>
    </row>
    <row r="828">
      <c r="A828" s="368" t="n">
        <v>826</v>
      </c>
      <c r="B828" t="inlineStr">
        <is>
          <t>0800819038</t>
        </is>
      </c>
      <c r="C828" t="inlineStr">
        <is>
          <t>AAV-2021</t>
        </is>
      </c>
      <c r="D828" t="inlineStr">
        <is>
          <t>140</t>
        </is>
      </c>
      <c r="E828" t="inlineStr">
        <is>
          <t>BCDKT</t>
        </is>
      </c>
      <c r="F828" t="inlineStr">
        <is>
          <t>AAV</t>
        </is>
      </c>
      <c r="G828" t="inlineStr">
        <is>
          <t xml:space="preserve">    IV. Hàng tồn kho</t>
        </is>
      </c>
      <c r="H828" t="n">
        <v>13930</v>
      </c>
    </row>
    <row r="829">
      <c r="A829" s="368" t="n">
        <v>827</v>
      </c>
      <c r="B829" t="inlineStr">
        <is>
          <t>0800819038</t>
        </is>
      </c>
      <c r="C829" t="inlineStr">
        <is>
          <t>AAV-2021</t>
        </is>
      </c>
      <c r="D829" t="inlineStr">
        <is>
          <t>141</t>
        </is>
      </c>
      <c r="E829" t="inlineStr">
        <is>
          <t>BCDKT</t>
        </is>
      </c>
      <c r="F829" t="inlineStr">
        <is>
          <t>AAV</t>
        </is>
      </c>
      <c r="G829" t="inlineStr">
        <is>
          <t xml:space="preserve">    1. Hàng tồn kho</t>
        </is>
      </c>
      <c r="H829" t="n">
        <v>19319</v>
      </c>
    </row>
    <row r="830">
      <c r="A830" s="368" t="n">
        <v>828</v>
      </c>
      <c r="B830" t="inlineStr">
        <is>
          <t>0800819038</t>
        </is>
      </c>
      <c r="C830" t="inlineStr">
        <is>
          <t>AAV-2021</t>
        </is>
      </c>
      <c r="D830" t="inlineStr">
        <is>
          <t>149</t>
        </is>
      </c>
      <c r="E830" t="inlineStr">
        <is>
          <t>BCDKT</t>
        </is>
      </c>
      <c r="F830" t="inlineStr">
        <is>
          <t>AAV</t>
        </is>
      </c>
      <c r="G830" t="inlineStr">
        <is>
          <t xml:space="preserve">    2. Dự phòng giảm giá hàng tồn kho (*)</t>
        </is>
      </c>
      <c r="H830" t="n">
        <v>-5388</v>
      </c>
    </row>
    <row r="831">
      <c r="A831" s="368" t="n">
        <v>829</v>
      </c>
      <c r="B831" t="inlineStr">
        <is>
          <t>0800819038</t>
        </is>
      </c>
      <c r="C831" t="inlineStr">
        <is>
          <t>AAV-2021</t>
        </is>
      </c>
      <c r="D831" t="inlineStr">
        <is>
          <t>150</t>
        </is>
      </c>
      <c r="E831" t="inlineStr">
        <is>
          <t>BCDKT</t>
        </is>
      </c>
      <c r="F831" t="inlineStr">
        <is>
          <t>AAV</t>
        </is>
      </c>
      <c r="G831" t="inlineStr">
        <is>
          <t xml:space="preserve">    V. Tài sản ngắn hạn khác</t>
        </is>
      </c>
      <c r="H831" t="n">
        <v>10523</v>
      </c>
    </row>
    <row r="832">
      <c r="A832" s="368" t="n">
        <v>830</v>
      </c>
      <c r="B832" t="inlineStr">
        <is>
          <t>0800819038</t>
        </is>
      </c>
      <c r="C832" t="inlineStr">
        <is>
          <t>AAV-2021</t>
        </is>
      </c>
      <c r="D832" t="inlineStr">
        <is>
          <t>151</t>
        </is>
      </c>
      <c r="E832" t="inlineStr">
        <is>
          <t>BCDKT</t>
        </is>
      </c>
      <c r="F832" t="inlineStr">
        <is>
          <t>AAV</t>
        </is>
      </c>
      <c r="G832" t="inlineStr">
        <is>
          <t xml:space="preserve">    1. Chi phí trả trước ngắn hạn</t>
        </is>
      </c>
      <c r="H832" t="n">
        <v>215</v>
      </c>
    </row>
    <row r="833">
      <c r="A833" s="368" t="n">
        <v>831</v>
      </c>
      <c r="B833" t="inlineStr">
        <is>
          <t>0800819038</t>
        </is>
      </c>
      <c r="C833" t="inlineStr">
        <is>
          <t>AAV-2021</t>
        </is>
      </c>
      <c r="D833" t="inlineStr">
        <is>
          <t>152</t>
        </is>
      </c>
      <c r="E833" t="inlineStr">
        <is>
          <t>BCDKT</t>
        </is>
      </c>
      <c r="F833" t="inlineStr">
        <is>
          <t>AAV</t>
        </is>
      </c>
      <c r="G833" t="inlineStr">
        <is>
          <t xml:space="preserve">    2. Thuế GTGT được khấu trừ</t>
        </is>
      </c>
      <c r="H833" t="n">
        <v>9518</v>
      </c>
    </row>
    <row r="834">
      <c r="A834" s="368" t="n">
        <v>832</v>
      </c>
      <c r="B834" t="inlineStr">
        <is>
          <t>0800819038</t>
        </is>
      </c>
      <c r="C834" t="inlineStr">
        <is>
          <t>AAV-2021</t>
        </is>
      </c>
      <c r="D834" t="inlineStr">
        <is>
          <t>153</t>
        </is>
      </c>
      <c r="E834" t="inlineStr">
        <is>
          <t>BCDKT</t>
        </is>
      </c>
      <c r="F834" t="inlineStr">
        <is>
          <t>AAV</t>
        </is>
      </c>
      <c r="G834" t="inlineStr">
        <is>
          <t xml:space="preserve">    3. Thuế và các khoản khác phải thu của nhà nước</t>
        </is>
      </c>
      <c r="H834" t="n">
        <v>790</v>
      </c>
    </row>
    <row r="835">
      <c r="A835" s="368" t="n">
        <v>833</v>
      </c>
      <c r="B835" t="inlineStr">
        <is>
          <t>0800819038</t>
        </is>
      </c>
      <c r="C835" t="inlineStr">
        <is>
          <t>AAV-2021</t>
        </is>
      </c>
      <c r="D835" t="inlineStr">
        <is>
          <t>200</t>
        </is>
      </c>
      <c r="E835" t="inlineStr">
        <is>
          <t>BCDKT</t>
        </is>
      </c>
      <c r="F835" t="inlineStr">
        <is>
          <t>AAV</t>
        </is>
      </c>
      <c r="G835" t="inlineStr">
        <is>
          <t xml:space="preserve">   B. TÀI SẢN DÀI HẠN</t>
        </is>
      </c>
      <c r="H835" t="n">
        <v>329828</v>
      </c>
    </row>
    <row r="836">
      <c r="A836" s="368" t="n">
        <v>834</v>
      </c>
      <c r="B836" t="inlineStr">
        <is>
          <t>0800819038</t>
        </is>
      </c>
      <c r="C836" t="inlineStr">
        <is>
          <t>AAV-2021</t>
        </is>
      </c>
      <c r="D836" t="inlineStr">
        <is>
          <t>210</t>
        </is>
      </c>
      <c r="E836" t="inlineStr">
        <is>
          <t>BCDKT</t>
        </is>
      </c>
      <c r="F836" t="inlineStr">
        <is>
          <t>AAV</t>
        </is>
      </c>
      <c r="G836" t="inlineStr">
        <is>
          <t xml:space="preserve">    I. Các khoản phải thu dài hạn</t>
        </is>
      </c>
      <c r="H836" t="n">
        <v>52720</v>
      </c>
    </row>
    <row r="837">
      <c r="A837" s="368" t="n">
        <v>835</v>
      </c>
      <c r="B837" t="inlineStr">
        <is>
          <t>0800819038</t>
        </is>
      </c>
      <c r="C837" t="inlineStr">
        <is>
          <t>AAV-2021</t>
        </is>
      </c>
      <c r="D837" t="inlineStr">
        <is>
          <t>216</t>
        </is>
      </c>
      <c r="E837" t="inlineStr">
        <is>
          <t>BCDKT</t>
        </is>
      </c>
      <c r="F837" t="inlineStr">
        <is>
          <t>AAV</t>
        </is>
      </c>
      <c r="G837" t="inlineStr">
        <is>
          <t xml:space="preserve">    6. Phải thu dài hạn khác</t>
        </is>
      </c>
      <c r="H837" t="n">
        <v>52720</v>
      </c>
    </row>
    <row r="838">
      <c r="A838" s="368" t="n">
        <v>836</v>
      </c>
      <c r="B838" t="inlineStr">
        <is>
          <t>0800819038</t>
        </is>
      </c>
      <c r="C838" t="inlineStr">
        <is>
          <t>AAV-2021</t>
        </is>
      </c>
      <c r="D838" t="inlineStr">
        <is>
          <t>220</t>
        </is>
      </c>
      <c r="E838" t="inlineStr">
        <is>
          <t>BCDKT</t>
        </is>
      </c>
      <c r="F838" t="inlineStr">
        <is>
          <t>AAV</t>
        </is>
      </c>
      <c r="G838" t="inlineStr">
        <is>
          <t xml:space="preserve">    II. Tài sản cố định</t>
        </is>
      </c>
      <c r="H838" t="n">
        <v>23068</v>
      </c>
    </row>
    <row r="839">
      <c r="A839" s="368" t="n">
        <v>837</v>
      </c>
      <c r="B839" t="inlineStr">
        <is>
          <t>0800819038</t>
        </is>
      </c>
      <c r="C839" t="inlineStr">
        <is>
          <t>AAV-2021</t>
        </is>
      </c>
      <c r="D839" t="inlineStr">
        <is>
          <t>221</t>
        </is>
      </c>
      <c r="E839" t="inlineStr">
        <is>
          <t>BCDKT</t>
        </is>
      </c>
      <c r="F839" t="inlineStr">
        <is>
          <t>AAV</t>
        </is>
      </c>
      <c r="G839" t="inlineStr">
        <is>
          <t xml:space="preserve">     1. Tài sản cố định hữu hình</t>
        </is>
      </c>
      <c r="H839" t="n">
        <v>22516</v>
      </c>
    </row>
    <row r="840">
      <c r="A840" s="368" t="n">
        <v>838</v>
      </c>
      <c r="B840" t="inlineStr">
        <is>
          <t>0800819038</t>
        </is>
      </c>
      <c r="C840" t="inlineStr">
        <is>
          <t>AAV-2021</t>
        </is>
      </c>
      <c r="D840" t="inlineStr">
        <is>
          <t>222</t>
        </is>
      </c>
      <c r="E840" t="inlineStr">
        <is>
          <t>BCDKT</t>
        </is>
      </c>
      <c r="F840" t="inlineStr">
        <is>
          <t>AAV</t>
        </is>
      </c>
      <c r="G840" t="inlineStr">
        <is>
          <t xml:space="preserve">           - Nguyên giá</t>
        </is>
      </c>
      <c r="H840" t="n">
        <v>39196</v>
      </c>
    </row>
    <row r="841">
      <c r="A841" s="368" t="n">
        <v>839</v>
      </c>
      <c r="B841" t="inlineStr">
        <is>
          <t>0800819038</t>
        </is>
      </c>
      <c r="C841" t="inlineStr">
        <is>
          <t>AAV-2021</t>
        </is>
      </c>
      <c r="D841" t="inlineStr">
        <is>
          <t>223</t>
        </is>
      </c>
      <c r="E841" t="inlineStr">
        <is>
          <t>BCDKT</t>
        </is>
      </c>
      <c r="F841" t="inlineStr">
        <is>
          <t>AAV</t>
        </is>
      </c>
      <c r="G841" t="inlineStr">
        <is>
          <t xml:space="preserve">           - Giá trị hao mòn lũy kế (*)</t>
        </is>
      </c>
      <c r="H841" t="n">
        <v>-16679</v>
      </c>
    </row>
    <row r="842">
      <c r="A842" s="368" t="n">
        <v>840</v>
      </c>
      <c r="B842" t="inlineStr">
        <is>
          <t>0800819038</t>
        </is>
      </c>
      <c r="C842" t="inlineStr">
        <is>
          <t>AAV-2021</t>
        </is>
      </c>
      <c r="D842" t="inlineStr">
        <is>
          <t>227</t>
        </is>
      </c>
      <c r="E842" t="inlineStr">
        <is>
          <t>BCDKT</t>
        </is>
      </c>
      <c r="F842" t="inlineStr">
        <is>
          <t>AAV</t>
        </is>
      </c>
      <c r="G842" t="inlineStr">
        <is>
          <t xml:space="preserve">     3. Tài sản cố định vô hình</t>
        </is>
      </c>
      <c r="H842" t="n">
        <v>552</v>
      </c>
    </row>
    <row r="843">
      <c r="A843" s="368" t="n">
        <v>841</v>
      </c>
      <c r="B843" t="inlineStr">
        <is>
          <t>0800819038</t>
        </is>
      </c>
      <c r="C843" t="inlineStr">
        <is>
          <t>AAV-2021</t>
        </is>
      </c>
      <c r="D843" t="inlineStr">
        <is>
          <t>222</t>
        </is>
      </c>
      <c r="E843" t="inlineStr">
        <is>
          <t>BCDKT</t>
        </is>
      </c>
      <c r="F843" t="inlineStr">
        <is>
          <t>AAV</t>
        </is>
      </c>
      <c r="G843" t="inlineStr">
        <is>
          <t xml:space="preserve">           - Nguyên giá</t>
        </is>
      </c>
      <c r="H843" t="n">
        <v>2087</v>
      </c>
    </row>
    <row r="844">
      <c r="A844" s="368" t="n">
        <v>842</v>
      </c>
      <c r="B844" t="inlineStr">
        <is>
          <t>0800819038</t>
        </is>
      </c>
      <c r="C844" t="inlineStr">
        <is>
          <t>AAV-2021</t>
        </is>
      </c>
      <c r="D844" t="inlineStr">
        <is>
          <t>223</t>
        </is>
      </c>
      <c r="E844" t="inlineStr">
        <is>
          <t>BCDKT</t>
        </is>
      </c>
      <c r="F844" t="inlineStr">
        <is>
          <t>AAV</t>
        </is>
      </c>
      <c r="G844" t="inlineStr">
        <is>
          <t xml:space="preserve">           - Giá trị hao mòn lũy kế (*)</t>
        </is>
      </c>
      <c r="H844" t="n">
        <v>-1534</v>
      </c>
    </row>
    <row r="845">
      <c r="A845" s="368" t="n">
        <v>843</v>
      </c>
      <c r="B845" t="inlineStr">
        <is>
          <t>0800819038</t>
        </is>
      </c>
      <c r="C845" t="inlineStr">
        <is>
          <t>AAV-2021</t>
        </is>
      </c>
      <c r="D845" t="inlineStr">
        <is>
          <t>230</t>
        </is>
      </c>
      <c r="E845" t="inlineStr">
        <is>
          <t>BCDKT</t>
        </is>
      </c>
      <c r="F845" t="inlineStr">
        <is>
          <t>AAV</t>
        </is>
      </c>
      <c r="G845" t="inlineStr">
        <is>
          <t xml:space="preserve">    III. Bất động sản đầu tư</t>
        </is>
      </c>
      <c r="H845" t="n">
        <v>4939</v>
      </c>
    </row>
    <row r="846">
      <c r="A846" s="368" t="n">
        <v>844</v>
      </c>
      <c r="B846" t="inlineStr">
        <is>
          <t>0800819038</t>
        </is>
      </c>
      <c r="C846" t="inlineStr">
        <is>
          <t>AAV-2021</t>
        </is>
      </c>
      <c r="D846" t="inlineStr">
        <is>
          <t>231</t>
        </is>
      </c>
      <c r="E846" t="inlineStr">
        <is>
          <t>BCDKT</t>
        </is>
      </c>
      <c r="F846" t="inlineStr">
        <is>
          <t>AAV</t>
        </is>
      </c>
      <c r="G846" t="inlineStr">
        <is>
          <t xml:space="preserve">          - Nguyên giá</t>
        </is>
      </c>
      <c r="H846" t="n">
        <v>6605</v>
      </c>
    </row>
    <row r="847">
      <c r="A847" s="368" t="n">
        <v>845</v>
      </c>
      <c r="B847" t="inlineStr">
        <is>
          <t>0800819038</t>
        </is>
      </c>
      <c r="C847" t="inlineStr">
        <is>
          <t>AAV-2021</t>
        </is>
      </c>
      <c r="D847" t="inlineStr">
        <is>
          <t>232</t>
        </is>
      </c>
      <c r="E847" t="inlineStr">
        <is>
          <t>BCDKT</t>
        </is>
      </c>
      <c r="F847" t="inlineStr">
        <is>
          <t>AAV</t>
        </is>
      </c>
      <c r="G847" t="inlineStr">
        <is>
          <t xml:space="preserve">          - Giá trị hao mòn lũy kế (*)</t>
        </is>
      </c>
      <c r="H847" t="n">
        <v>-1666</v>
      </c>
    </row>
    <row r="848">
      <c r="A848" s="368" t="n">
        <v>846</v>
      </c>
      <c r="B848" t="inlineStr">
        <is>
          <t>0800819038</t>
        </is>
      </c>
      <c r="C848" t="inlineStr">
        <is>
          <t>AAV-2021</t>
        </is>
      </c>
      <c r="D848" t="inlineStr">
        <is>
          <t>240</t>
        </is>
      </c>
      <c r="E848" t="inlineStr">
        <is>
          <t>BCDKT</t>
        </is>
      </c>
      <c r="F848" t="inlineStr">
        <is>
          <t>AAV</t>
        </is>
      </c>
      <c r="G848" t="inlineStr">
        <is>
          <t xml:space="preserve">    IV. Tài sản dở dang dài hạn</t>
        </is>
      </c>
      <c r="H848" t="n">
        <v>161564</v>
      </c>
    </row>
    <row r="849">
      <c r="A849" s="368" t="n">
        <v>847</v>
      </c>
      <c r="B849" t="inlineStr">
        <is>
          <t>0800819038</t>
        </is>
      </c>
      <c r="C849" t="inlineStr">
        <is>
          <t>AAV-2021</t>
        </is>
      </c>
      <c r="D849" t="inlineStr">
        <is>
          <t>241</t>
        </is>
      </c>
      <c r="E849" t="inlineStr">
        <is>
          <t>BCDKT</t>
        </is>
      </c>
      <c r="F849" t="inlineStr">
        <is>
          <t>AAV</t>
        </is>
      </c>
      <c r="G849" t="inlineStr">
        <is>
          <t xml:space="preserve">    1. Chi phí sản xuất, kinh doanh dở dang dài hạn</t>
        </is>
      </c>
      <c r="H849" t="n">
        <v>161564</v>
      </c>
    </row>
    <row r="850">
      <c r="A850" s="368" t="n">
        <v>848</v>
      </c>
      <c r="B850" t="inlineStr">
        <is>
          <t>0800819038</t>
        </is>
      </c>
      <c r="C850" t="inlineStr">
        <is>
          <t>AAV-2021</t>
        </is>
      </c>
      <c r="D850" t="inlineStr">
        <is>
          <t>260</t>
        </is>
      </c>
      <c r="E850" t="inlineStr">
        <is>
          <t>BCDKT</t>
        </is>
      </c>
      <c r="F850" t="inlineStr">
        <is>
          <t>AAV</t>
        </is>
      </c>
      <c r="G850" t="inlineStr">
        <is>
          <t xml:space="preserve">    VI. Tài sản dài hạn khác</t>
        </is>
      </c>
      <c r="H850" t="n">
        <v>14523</v>
      </c>
    </row>
    <row r="851">
      <c r="A851" s="368" t="n">
        <v>849</v>
      </c>
      <c r="B851" t="inlineStr">
        <is>
          <t>0800819038</t>
        </is>
      </c>
      <c r="C851" t="inlineStr">
        <is>
          <t>AAV-2021</t>
        </is>
      </c>
      <c r="D851" t="inlineStr">
        <is>
          <t>261</t>
        </is>
      </c>
      <c r="E851" t="inlineStr">
        <is>
          <t>BCDKT</t>
        </is>
      </c>
      <c r="F851" t="inlineStr">
        <is>
          <t>AAV</t>
        </is>
      </c>
      <c r="G851" t="inlineStr">
        <is>
          <t xml:space="preserve">    1. Chi phí trả trước dài hạn</t>
        </is>
      </c>
      <c r="H851" t="n">
        <v>14523</v>
      </c>
    </row>
    <row r="852">
      <c r="A852" s="368" t="n">
        <v>850</v>
      </c>
      <c r="B852" t="inlineStr">
        <is>
          <t>0800819038</t>
        </is>
      </c>
      <c r="C852" t="inlineStr">
        <is>
          <t>AAV-2021</t>
        </is>
      </c>
      <c r="D852" t="inlineStr">
        <is>
          <t>269</t>
        </is>
      </c>
      <c r="E852" t="inlineStr">
        <is>
          <t>BCDKT</t>
        </is>
      </c>
      <c r="F852" t="inlineStr">
        <is>
          <t>AAV</t>
        </is>
      </c>
      <c r="G852" t="inlineStr">
        <is>
          <t xml:space="preserve">   VII. Lợi thế thương mại</t>
        </is>
      </c>
      <c r="H852" t="n">
        <v>73013</v>
      </c>
    </row>
    <row r="853">
      <c r="A853" s="368" t="n">
        <v>851</v>
      </c>
      <c r="B853" t="inlineStr">
        <is>
          <t>0800819038</t>
        </is>
      </c>
      <c r="C853" t="inlineStr">
        <is>
          <t>AAV-2021</t>
        </is>
      </c>
      <c r="D853" t="inlineStr">
        <is>
          <t>270</t>
        </is>
      </c>
      <c r="E853" t="inlineStr">
        <is>
          <t>BCDKT</t>
        </is>
      </c>
      <c r="F853" t="inlineStr">
        <is>
          <t>AAV</t>
        </is>
      </c>
      <c r="G853" t="inlineStr">
        <is>
          <t xml:space="preserve"> TỔNG CỘNG TÀI SẢN</t>
        </is>
      </c>
      <c r="H853" t="n">
        <v>991979</v>
      </c>
    </row>
    <row r="854">
      <c r="A854" s="368" t="n">
        <v>852</v>
      </c>
      <c r="B854" t="inlineStr">
        <is>
          <t>0800819038</t>
        </is>
      </c>
      <c r="C854" t="inlineStr">
        <is>
          <t>AAV-2021</t>
        </is>
      </c>
      <c r="D854" t="inlineStr">
        <is>
          <t>300</t>
        </is>
      </c>
      <c r="E854" t="inlineStr">
        <is>
          <t>BCDKT</t>
        </is>
      </c>
      <c r="F854" t="inlineStr">
        <is>
          <t>AAV</t>
        </is>
      </c>
      <c r="G854" t="inlineStr">
        <is>
          <t xml:space="preserve">   A. NỢ PHẢI TRẢ</t>
        </is>
      </c>
      <c r="H854" t="n">
        <v>185199</v>
      </c>
    </row>
    <row r="855">
      <c r="A855" s="368" t="n">
        <v>853</v>
      </c>
      <c r="B855" t="inlineStr">
        <is>
          <t>0800819038</t>
        </is>
      </c>
      <c r="C855" t="inlineStr">
        <is>
          <t>AAV-2021</t>
        </is>
      </c>
      <c r="D855" t="inlineStr">
        <is>
          <t>310</t>
        </is>
      </c>
      <c r="E855" t="inlineStr">
        <is>
          <t>BCDKT</t>
        </is>
      </c>
      <c r="F855" t="inlineStr">
        <is>
          <t>AAV</t>
        </is>
      </c>
      <c r="G855" t="inlineStr">
        <is>
          <t xml:space="preserve">    I. Nợ ngắn hạn</t>
        </is>
      </c>
      <c r="H855" t="n">
        <v>133493</v>
      </c>
    </row>
    <row r="856">
      <c r="A856" s="368" t="n">
        <v>854</v>
      </c>
      <c r="B856" t="inlineStr">
        <is>
          <t>0800819038</t>
        </is>
      </c>
      <c r="C856" t="inlineStr">
        <is>
          <t>AAV-2021</t>
        </is>
      </c>
      <c r="D856" t="inlineStr">
        <is>
          <t>311</t>
        </is>
      </c>
      <c r="E856" t="inlineStr">
        <is>
          <t>BCDKT</t>
        </is>
      </c>
      <c r="F856" t="inlineStr">
        <is>
          <t>AAV</t>
        </is>
      </c>
      <c r="G856" t="inlineStr">
        <is>
          <t xml:space="preserve">    1. Phải trả người bán ngắn hạn</t>
        </is>
      </c>
      <c r="H856" t="n">
        <v>2896</v>
      </c>
    </row>
    <row r="857">
      <c r="A857" s="368" t="n">
        <v>855</v>
      </c>
      <c r="B857" t="inlineStr">
        <is>
          <t>0800819038</t>
        </is>
      </c>
      <c r="C857" t="inlineStr">
        <is>
          <t>AAV-2021</t>
        </is>
      </c>
      <c r="D857" t="inlineStr">
        <is>
          <t>312</t>
        </is>
      </c>
      <c r="E857" t="inlineStr">
        <is>
          <t>BCDKT</t>
        </is>
      </c>
      <c r="F857" t="inlineStr">
        <is>
          <t>AAV</t>
        </is>
      </c>
      <c r="G857" t="inlineStr">
        <is>
          <t xml:space="preserve">    2. Người mua trả tiền trước ngắn hạn</t>
        </is>
      </c>
      <c r="H857" t="n">
        <v>670</v>
      </c>
    </row>
    <row r="858">
      <c r="A858" s="368" t="n">
        <v>856</v>
      </c>
      <c r="B858" t="inlineStr">
        <is>
          <t>0800819038</t>
        </is>
      </c>
      <c r="C858" t="inlineStr">
        <is>
          <t>AAV-2021</t>
        </is>
      </c>
      <c r="D858" t="inlineStr">
        <is>
          <t>313</t>
        </is>
      </c>
      <c r="E858" t="inlineStr">
        <is>
          <t>BCDKT</t>
        </is>
      </c>
      <c r="F858" t="inlineStr">
        <is>
          <t>AAV</t>
        </is>
      </c>
      <c r="G858" t="inlineStr">
        <is>
          <t xml:space="preserve">    3. Thuế và các khoản phải nộp Nhà nước</t>
        </is>
      </c>
      <c r="H858" t="n">
        <v>4487</v>
      </c>
    </row>
    <row r="859">
      <c r="A859" s="368" t="n">
        <v>857</v>
      </c>
      <c r="B859" t="inlineStr">
        <is>
          <t>0800819038</t>
        </is>
      </c>
      <c r="C859" t="inlineStr">
        <is>
          <t>AAV-2021</t>
        </is>
      </c>
      <c r="D859" t="inlineStr">
        <is>
          <t>314</t>
        </is>
      </c>
      <c r="E859" t="inlineStr">
        <is>
          <t>BCDKT</t>
        </is>
      </c>
      <c r="F859" t="inlineStr">
        <is>
          <t>AAV</t>
        </is>
      </c>
      <c r="G859" t="inlineStr">
        <is>
          <t xml:space="preserve">    4. Phải trả người lao động</t>
        </is>
      </c>
      <c r="H859" t="n">
        <v>378</v>
      </c>
    </row>
    <row r="860">
      <c r="A860" s="368" t="n">
        <v>858</v>
      </c>
      <c r="B860" t="inlineStr">
        <is>
          <t>0800819038</t>
        </is>
      </c>
      <c r="C860" t="inlineStr">
        <is>
          <t>AAV-2021</t>
        </is>
      </c>
      <c r="D860" t="inlineStr">
        <is>
          <t>315</t>
        </is>
      </c>
      <c r="E860" t="inlineStr">
        <is>
          <t>BCDKT</t>
        </is>
      </c>
      <c r="F860" t="inlineStr">
        <is>
          <t>AAV</t>
        </is>
      </c>
      <c r="G860" t="inlineStr">
        <is>
          <t xml:space="preserve">    5. Chi phí phải trả ngắn hạn</t>
        </is>
      </c>
      <c r="H860" t="n">
        <v>2297</v>
      </c>
    </row>
    <row r="861">
      <c r="A861" s="368" t="n">
        <v>859</v>
      </c>
      <c r="B861" t="inlineStr">
        <is>
          <t>0800819038</t>
        </is>
      </c>
      <c r="C861" t="inlineStr">
        <is>
          <t>AAV-2021</t>
        </is>
      </c>
      <c r="D861" t="inlineStr">
        <is>
          <t>319</t>
        </is>
      </c>
      <c r="E861" t="inlineStr">
        <is>
          <t>BCDKT</t>
        </is>
      </c>
      <c r="F861" t="inlineStr">
        <is>
          <t>AAV</t>
        </is>
      </c>
      <c r="G861" t="inlineStr">
        <is>
          <t xml:space="preserve">    9. Phải trả ngắn hạn khác</t>
        </is>
      </c>
      <c r="H861" t="n">
        <v>177</v>
      </c>
    </row>
    <row r="862">
      <c r="A862" s="368" t="n">
        <v>860</v>
      </c>
      <c r="B862" t="inlineStr">
        <is>
          <t>0800819038</t>
        </is>
      </c>
      <c r="C862" t="inlineStr">
        <is>
          <t>AAV-2021</t>
        </is>
      </c>
      <c r="D862" t="inlineStr">
        <is>
          <t>320</t>
        </is>
      </c>
      <c r="E862" t="inlineStr">
        <is>
          <t>BCDKT</t>
        </is>
      </c>
      <c r="F862" t="inlineStr">
        <is>
          <t>AAV</t>
        </is>
      </c>
      <c r="G862" t="inlineStr">
        <is>
          <t xml:space="preserve">    10. Vay và nợ thuê tài chính ngắn hạn</t>
        </is>
      </c>
      <c r="H862" t="n">
        <v>122589</v>
      </c>
    </row>
    <row r="863">
      <c r="A863" s="368" t="n">
        <v>861</v>
      </c>
      <c r="B863" t="inlineStr">
        <is>
          <t>0800819038</t>
        </is>
      </c>
      <c r="C863" t="inlineStr">
        <is>
          <t>AAV-2021</t>
        </is>
      </c>
      <c r="D863" t="inlineStr">
        <is>
          <t>330</t>
        </is>
      </c>
      <c r="E863" t="inlineStr">
        <is>
          <t>BCDKT</t>
        </is>
      </c>
      <c r="F863" t="inlineStr">
        <is>
          <t>AAV</t>
        </is>
      </c>
      <c r="G863" t="inlineStr">
        <is>
          <t xml:space="preserve">    II. Nợ dài hạn </t>
        </is>
      </c>
      <c r="H863" t="n">
        <v>51706</v>
      </c>
    </row>
    <row r="864">
      <c r="A864" s="368" t="n">
        <v>862</v>
      </c>
      <c r="B864" t="inlineStr">
        <is>
          <t>0800819038</t>
        </is>
      </c>
      <c r="C864" t="inlineStr">
        <is>
          <t>AAV-2021</t>
        </is>
      </c>
      <c r="D864" t="inlineStr">
        <is>
          <t>332</t>
        </is>
      </c>
      <c r="E864" t="inlineStr">
        <is>
          <t>BCDKT</t>
        </is>
      </c>
      <c r="F864" t="inlineStr">
        <is>
          <t>AAV</t>
        </is>
      </c>
      <c r="G864" t="inlineStr">
        <is>
          <t xml:space="preserve">    2. Người mua trả tiền trước dài hạn</t>
        </is>
      </c>
      <c r="H864" t="n">
        <v>35024</v>
      </c>
    </row>
    <row r="865">
      <c r="A865" s="368" t="n">
        <v>863</v>
      </c>
      <c r="B865" t="inlineStr">
        <is>
          <t>0800819038</t>
        </is>
      </c>
      <c r="C865" t="inlineStr">
        <is>
          <t>AAV-2021</t>
        </is>
      </c>
      <c r="D865" t="inlineStr">
        <is>
          <t>333</t>
        </is>
      </c>
      <c r="E865" t="inlineStr">
        <is>
          <t>BCDKT</t>
        </is>
      </c>
      <c r="F865" t="inlineStr">
        <is>
          <t>AAV</t>
        </is>
      </c>
      <c r="G865" t="inlineStr">
        <is>
          <t xml:space="preserve">    3. Chi phí phải trả dài hạn</t>
        </is>
      </c>
      <c r="H865" t="n">
        <v>12391</v>
      </c>
    </row>
    <row r="866">
      <c r="A866" s="368" t="n">
        <v>864</v>
      </c>
      <c r="B866" t="inlineStr">
        <is>
          <t>0800819038</t>
        </is>
      </c>
      <c r="C866" t="inlineStr">
        <is>
          <t>AAV-2021</t>
        </is>
      </c>
      <c r="D866" t="inlineStr">
        <is>
          <t>336</t>
        </is>
      </c>
      <c r="E866" t="inlineStr">
        <is>
          <t>BCDKT</t>
        </is>
      </c>
      <c r="F866" t="inlineStr">
        <is>
          <t>AAV</t>
        </is>
      </c>
      <c r="G866" t="inlineStr">
        <is>
          <t xml:space="preserve">    6. Doanh thu chưa thực hiện dài hạn</t>
        </is>
      </c>
      <c r="H866" t="n">
        <v>4290</v>
      </c>
    </row>
    <row r="867">
      <c r="A867" s="368" t="n">
        <v>865</v>
      </c>
      <c r="B867" t="inlineStr">
        <is>
          <t>0800819038</t>
        </is>
      </c>
      <c r="C867" t="inlineStr">
        <is>
          <t>AAV-2021</t>
        </is>
      </c>
      <c r="D867" t="inlineStr">
        <is>
          <t>400</t>
        </is>
      </c>
      <c r="E867" t="inlineStr">
        <is>
          <t>BCDKT</t>
        </is>
      </c>
      <c r="F867" t="inlineStr">
        <is>
          <t>AAV</t>
        </is>
      </c>
      <c r="G867" t="inlineStr">
        <is>
          <t xml:space="preserve">   B. VỐN CHỦ SỞ HỮU</t>
        </is>
      </c>
      <c r="H867" t="n">
        <v>806781</v>
      </c>
    </row>
    <row r="868">
      <c r="A868" s="368" t="n">
        <v>866</v>
      </c>
      <c r="B868" t="inlineStr">
        <is>
          <t>0800819038</t>
        </is>
      </c>
      <c r="C868" t="inlineStr">
        <is>
          <t>AAV-2021</t>
        </is>
      </c>
      <c r="D868" t="inlineStr">
        <is>
          <t>410</t>
        </is>
      </c>
      <c r="E868" t="inlineStr">
        <is>
          <t>BCDKT</t>
        </is>
      </c>
      <c r="F868" t="inlineStr">
        <is>
          <t>AAV</t>
        </is>
      </c>
      <c r="G868" t="inlineStr">
        <is>
          <t xml:space="preserve">    I. Vốn chủ sở hữu</t>
        </is>
      </c>
      <c r="H868" t="n">
        <v>806781</v>
      </c>
    </row>
    <row r="869">
      <c r="A869" s="368" t="n">
        <v>867</v>
      </c>
      <c r="B869" t="inlineStr">
        <is>
          <t>0800819038</t>
        </is>
      </c>
      <c r="C869" t="inlineStr">
        <is>
          <t>AAV-2021</t>
        </is>
      </c>
      <c r="D869" t="inlineStr">
        <is>
          <t>411</t>
        </is>
      </c>
      <c r="E869" t="inlineStr">
        <is>
          <t>BCDKT</t>
        </is>
      </c>
      <c r="F869" t="inlineStr">
        <is>
          <t>AAV</t>
        </is>
      </c>
      <c r="G869" t="inlineStr">
        <is>
          <t xml:space="preserve">     1. Vốn góp của chủ sở hữu</t>
        </is>
      </c>
      <c r="H869" t="n">
        <v>666562</v>
      </c>
    </row>
    <row r="870">
      <c r="A870" s="368" t="n">
        <v>868</v>
      </c>
      <c r="B870" t="inlineStr">
        <is>
          <t>0800819038</t>
        </is>
      </c>
      <c r="C870" t="inlineStr">
        <is>
          <t>AAV-2021</t>
        </is>
      </c>
      <c r="D870" t="inlineStr">
        <is>
          <t>411a</t>
        </is>
      </c>
      <c r="E870" t="inlineStr">
        <is>
          <t>BCDKT</t>
        </is>
      </c>
      <c r="F870" t="inlineStr">
        <is>
          <t>AAV</t>
        </is>
      </c>
      <c r="G870" t="inlineStr">
        <is>
          <t xml:space="preserve">     - Cổ phiếu phổ thông có quyền biểu quyết</t>
        </is>
      </c>
      <c r="H870" t="n">
        <v>666562</v>
      </c>
    </row>
    <row r="871">
      <c r="A871" s="368" t="n">
        <v>869</v>
      </c>
      <c r="B871" t="inlineStr">
        <is>
          <t>0800819038</t>
        </is>
      </c>
      <c r="C871" t="inlineStr">
        <is>
          <t>AAV-2021</t>
        </is>
      </c>
      <c r="D871" t="inlineStr">
        <is>
          <t>412</t>
        </is>
      </c>
      <c r="E871" t="inlineStr">
        <is>
          <t>BCDKT</t>
        </is>
      </c>
      <c r="F871" t="inlineStr">
        <is>
          <t>AAV</t>
        </is>
      </c>
      <c r="G871" t="inlineStr">
        <is>
          <t xml:space="preserve">    2. Thặng dư vốn cổ phần</t>
        </is>
      </c>
      <c r="H871" t="n">
        <v>65712</v>
      </c>
    </row>
    <row r="872">
      <c r="A872" s="368" t="n">
        <v>870</v>
      </c>
      <c r="B872" t="inlineStr">
        <is>
          <t>0800819038</t>
        </is>
      </c>
      <c r="C872" t="inlineStr">
        <is>
          <t>AAV-2021</t>
        </is>
      </c>
      <c r="D872" t="inlineStr">
        <is>
          <t>421</t>
        </is>
      </c>
      <c r="E872" t="inlineStr">
        <is>
          <t>BCDKT</t>
        </is>
      </c>
      <c r="F872" t="inlineStr">
        <is>
          <t>AAV</t>
        </is>
      </c>
      <c r="G872" t="inlineStr">
        <is>
          <t xml:space="preserve">     11. Lợi nhuận sau thuế chưa phân phối</t>
        </is>
      </c>
      <c r="H872" t="n">
        <v>26478</v>
      </c>
    </row>
    <row r="873">
      <c r="A873" s="368" t="n">
        <v>871</v>
      </c>
      <c r="B873" t="inlineStr">
        <is>
          <t>0800819038</t>
        </is>
      </c>
      <c r="C873" t="inlineStr">
        <is>
          <t>AAV-2021</t>
        </is>
      </c>
      <c r="D873" t="inlineStr">
        <is>
          <t>421a</t>
        </is>
      </c>
      <c r="E873" t="inlineStr">
        <is>
          <t>BCDKT</t>
        </is>
      </c>
      <c r="F873" t="inlineStr">
        <is>
          <t>AAV</t>
        </is>
      </c>
      <c r="G873" t="inlineStr">
        <is>
          <t xml:space="preserve">     - LNST chưa phân phối lũy kế đến cuối kỳ trước</t>
        </is>
      </c>
      <c r="H873" t="n">
        <v>1398</v>
      </c>
    </row>
    <row r="874">
      <c r="A874" s="368" t="n">
        <v>872</v>
      </c>
      <c r="B874" t="inlineStr">
        <is>
          <t>0800819038</t>
        </is>
      </c>
      <c r="C874" t="inlineStr">
        <is>
          <t>AAV-2021</t>
        </is>
      </c>
      <c r="D874" t="inlineStr">
        <is>
          <t>421b</t>
        </is>
      </c>
      <c r="E874" t="inlineStr">
        <is>
          <t>BCDKT</t>
        </is>
      </c>
      <c r="F874" t="inlineStr">
        <is>
          <t>AAV</t>
        </is>
      </c>
      <c r="G874" t="inlineStr">
        <is>
          <t xml:space="preserve">     - LNST chưa phân phối kỳ này</t>
        </is>
      </c>
      <c r="H874" t="n">
        <v>25079</v>
      </c>
    </row>
    <row r="875">
      <c r="A875" s="368" t="n">
        <v>873</v>
      </c>
      <c r="B875" t="inlineStr">
        <is>
          <t>0800819038</t>
        </is>
      </c>
      <c r="C875" t="inlineStr">
        <is>
          <t>AAV-2021</t>
        </is>
      </c>
      <c r="D875" t="inlineStr">
        <is>
          <t>429</t>
        </is>
      </c>
      <c r="E875" t="inlineStr">
        <is>
          <t>BCDKT</t>
        </is>
      </c>
      <c r="F875" t="inlineStr">
        <is>
          <t>AAV</t>
        </is>
      </c>
      <c r="G875" t="inlineStr">
        <is>
          <t xml:space="preserve">    13. Lợi ích cổ đông không kiểm soát</t>
        </is>
      </c>
      <c r="H875" t="n">
        <v>48029</v>
      </c>
    </row>
    <row r="876">
      <c r="A876" s="368" t="n">
        <v>874</v>
      </c>
      <c r="B876" t="inlineStr">
        <is>
          <t>0800819038</t>
        </is>
      </c>
      <c r="C876" t="inlineStr">
        <is>
          <t>AAV-2021</t>
        </is>
      </c>
      <c r="D876" t="inlineStr">
        <is>
          <t>440</t>
        </is>
      </c>
      <c r="E876" t="inlineStr">
        <is>
          <t>BCDKT</t>
        </is>
      </c>
      <c r="F876" t="inlineStr">
        <is>
          <t>AAV</t>
        </is>
      </c>
      <c r="G876" t="inlineStr">
        <is>
          <t xml:space="preserve"> TỔNG CỘNG NGUỒN VỐN</t>
        </is>
      </c>
      <c r="H876" t="n">
        <v>991979</v>
      </c>
    </row>
    <row r="877">
      <c r="A877" s="368" t="n">
        <v>875</v>
      </c>
      <c r="B877" t="inlineStr">
        <is>
          <t>0800819038</t>
        </is>
      </c>
      <c r="C877" t="inlineStr">
        <is>
          <t>AAV-2021</t>
        </is>
      </c>
      <c r="D877" t="inlineStr">
        <is>
          <t>01</t>
        </is>
      </c>
      <c r="E877" t="inlineStr">
        <is>
          <t>KQKD</t>
        </is>
      </c>
      <c r="F877" t="inlineStr">
        <is>
          <t>AAV</t>
        </is>
      </c>
      <c r="G877" t="inlineStr">
        <is>
          <t xml:space="preserve">1. Doanh thu bán hàng và cung cấp dịch vụ </t>
        </is>
      </c>
      <c r="H877" t="n">
        <v>500844</v>
      </c>
    </row>
    <row r="878">
      <c r="A878" s="368" t="n">
        <v>876</v>
      </c>
      <c r="B878" t="inlineStr">
        <is>
          <t>0800819038</t>
        </is>
      </c>
      <c r="C878" t="inlineStr">
        <is>
          <t>AAV-2021</t>
        </is>
      </c>
      <c r="D878" t="inlineStr">
        <is>
          <t>10</t>
        </is>
      </c>
      <c r="E878" t="inlineStr">
        <is>
          <t>KQKD</t>
        </is>
      </c>
      <c r="F878" t="inlineStr">
        <is>
          <t>AAV</t>
        </is>
      </c>
      <c r="G878" t="inlineStr">
        <is>
          <t>3. Doanh thu thuần về bán hàng và cung cấp dịch vụ</t>
        </is>
      </c>
      <c r="H878" t="n">
        <v>500844</v>
      </c>
    </row>
    <row r="879">
      <c r="A879" s="368" t="n">
        <v>877</v>
      </c>
      <c r="B879" t="inlineStr">
        <is>
          <t>0800819038</t>
        </is>
      </c>
      <c r="C879" t="inlineStr">
        <is>
          <t>AAV-2021</t>
        </is>
      </c>
      <c r="D879" t="inlineStr">
        <is>
          <t>11</t>
        </is>
      </c>
      <c r="E879" t="inlineStr">
        <is>
          <t>KQKD</t>
        </is>
      </c>
      <c r="F879" t="inlineStr">
        <is>
          <t>AAV</t>
        </is>
      </c>
      <c r="G879" t="inlineStr">
        <is>
          <t xml:space="preserve">4. Giá vốn hàng bán </t>
        </is>
      </c>
      <c r="H879" t="n">
        <v>449883</v>
      </c>
    </row>
    <row r="880">
      <c r="A880" s="368" t="n">
        <v>878</v>
      </c>
      <c r="B880" t="inlineStr">
        <is>
          <t>0800819038</t>
        </is>
      </c>
      <c r="C880" t="inlineStr">
        <is>
          <t>AAV-2021</t>
        </is>
      </c>
      <c r="D880" t="inlineStr">
        <is>
          <t>20</t>
        </is>
      </c>
      <c r="E880" t="inlineStr">
        <is>
          <t>KQKD</t>
        </is>
      </c>
      <c r="F880" t="inlineStr">
        <is>
          <t>AAV</t>
        </is>
      </c>
      <c r="G880" t="inlineStr">
        <is>
          <t>5. Lợi nhuận gộp về bán hàng và cung cấp dịch vụ</t>
        </is>
      </c>
      <c r="H880" t="n">
        <v>50961</v>
      </c>
    </row>
    <row r="881">
      <c r="A881" s="368" t="n">
        <v>879</v>
      </c>
      <c r="B881" t="inlineStr">
        <is>
          <t>0800819038</t>
        </is>
      </c>
      <c r="C881" t="inlineStr">
        <is>
          <t>AAV-2021</t>
        </is>
      </c>
      <c r="D881" t="inlineStr">
        <is>
          <t>21</t>
        </is>
      </c>
      <c r="E881" t="inlineStr">
        <is>
          <t>KQKD</t>
        </is>
      </c>
      <c r="F881" t="inlineStr">
        <is>
          <t>AAV</t>
        </is>
      </c>
      <c r="G881" t="inlineStr">
        <is>
          <t xml:space="preserve">6.Doanh thu hoạt động tài chính </t>
        </is>
      </c>
      <c r="H881" t="n">
        <v>4705</v>
      </c>
    </row>
    <row r="882">
      <c r="A882" s="368" t="n">
        <v>880</v>
      </c>
      <c r="B882" t="inlineStr">
        <is>
          <t>0800819038</t>
        </is>
      </c>
      <c r="C882" t="inlineStr">
        <is>
          <t>AAV-2021</t>
        </is>
      </c>
      <c r="D882" t="inlineStr">
        <is>
          <t>22</t>
        </is>
      </c>
      <c r="E882" t="inlineStr">
        <is>
          <t>KQKD</t>
        </is>
      </c>
      <c r="F882" t="inlineStr">
        <is>
          <t>AAV</t>
        </is>
      </c>
      <c r="G882" t="inlineStr">
        <is>
          <t xml:space="preserve">7. Chi phí tài chính </t>
        </is>
      </c>
      <c r="H882" t="n">
        <v>3279</v>
      </c>
    </row>
    <row r="883">
      <c r="A883" s="368" t="n">
        <v>881</v>
      </c>
      <c r="B883" t="inlineStr">
        <is>
          <t>0800819038</t>
        </is>
      </c>
      <c r="C883" t="inlineStr">
        <is>
          <t>AAV-2021</t>
        </is>
      </c>
      <c r="D883" t="inlineStr">
        <is>
          <t>23</t>
        </is>
      </c>
      <c r="E883" t="inlineStr">
        <is>
          <t>KQKD</t>
        </is>
      </c>
      <c r="F883" t="inlineStr">
        <is>
          <t>AAV</t>
        </is>
      </c>
      <c r="G883" t="inlineStr">
        <is>
          <t xml:space="preserve">   Trong đó :Chi phí lãi vay</t>
        </is>
      </c>
      <c r="H883" t="n">
        <v>3279</v>
      </c>
    </row>
    <row r="884">
      <c r="A884" s="368" t="n">
        <v>882</v>
      </c>
      <c r="B884" t="inlineStr">
        <is>
          <t>0800819038</t>
        </is>
      </c>
      <c r="C884" t="inlineStr">
        <is>
          <t>AAV-2021</t>
        </is>
      </c>
      <c r="D884" t="inlineStr">
        <is>
          <t>25</t>
        </is>
      </c>
      <c r="E884" t="inlineStr">
        <is>
          <t>KQKD</t>
        </is>
      </c>
      <c r="F884" t="inlineStr">
        <is>
          <t>AAV</t>
        </is>
      </c>
      <c r="G884" t="inlineStr">
        <is>
          <t xml:space="preserve">9. Chi phí bán hàng </t>
        </is>
      </c>
      <c r="H884" t="n">
        <v>531</v>
      </c>
    </row>
    <row r="885">
      <c r="A885" s="368" t="n">
        <v>883</v>
      </c>
      <c r="B885" t="inlineStr">
        <is>
          <t>0800819038</t>
        </is>
      </c>
      <c r="C885" t="inlineStr">
        <is>
          <t>AAV-2021</t>
        </is>
      </c>
      <c r="D885" t="inlineStr">
        <is>
          <t>26</t>
        </is>
      </c>
      <c r="E885" t="inlineStr">
        <is>
          <t>KQKD</t>
        </is>
      </c>
      <c r="F885" t="inlineStr">
        <is>
          <t>AAV</t>
        </is>
      </c>
      <c r="G885" t="inlineStr">
        <is>
          <t xml:space="preserve">10. Chi phí quản lý doanh nghiệp </t>
        </is>
      </c>
      <c r="H885" t="n">
        <v>12557</v>
      </c>
    </row>
    <row r="886">
      <c r="A886" s="368" t="n">
        <v>884</v>
      </c>
      <c r="B886" t="inlineStr">
        <is>
          <t>0800819038</t>
        </is>
      </c>
      <c r="C886" t="inlineStr">
        <is>
          <t>AAV-2021</t>
        </is>
      </c>
      <c r="D886" t="inlineStr">
        <is>
          <t>30</t>
        </is>
      </c>
      <c r="E886" t="inlineStr">
        <is>
          <t>KQKD</t>
        </is>
      </c>
      <c r="F886" t="inlineStr">
        <is>
          <t>AAV</t>
        </is>
      </c>
      <c r="G886" t="inlineStr">
        <is>
          <t>11. Lợi nhuận thuần từ hoạt động kinh doanh</t>
        </is>
      </c>
      <c r="H886" t="n">
        <v>39300</v>
      </c>
    </row>
    <row r="887">
      <c r="A887" s="368" t="n">
        <v>885</v>
      </c>
      <c r="B887" t="inlineStr">
        <is>
          <t>0800819038</t>
        </is>
      </c>
      <c r="C887" t="inlineStr">
        <is>
          <t>AAV-2021</t>
        </is>
      </c>
      <c r="D887" t="inlineStr">
        <is>
          <t>31</t>
        </is>
      </c>
      <c r="E887" t="inlineStr">
        <is>
          <t>KQKD</t>
        </is>
      </c>
      <c r="F887" t="inlineStr">
        <is>
          <t>AAV</t>
        </is>
      </c>
      <c r="G887" t="inlineStr">
        <is>
          <t xml:space="preserve">12. Thu nhập khác </t>
        </is>
      </c>
      <c r="H887" t="n">
        <v>12</v>
      </c>
    </row>
    <row r="888">
      <c r="A888" s="368" t="n">
        <v>886</v>
      </c>
      <c r="B888" t="inlineStr">
        <is>
          <t>0800819038</t>
        </is>
      </c>
      <c r="C888" t="inlineStr">
        <is>
          <t>AAV-2021</t>
        </is>
      </c>
      <c r="D888" t="inlineStr">
        <is>
          <t>32</t>
        </is>
      </c>
      <c r="E888" t="inlineStr">
        <is>
          <t>KQKD</t>
        </is>
      </c>
      <c r="F888" t="inlineStr">
        <is>
          <t>AAV</t>
        </is>
      </c>
      <c r="G888" t="inlineStr">
        <is>
          <t xml:space="preserve">13. Chi phí khác </t>
        </is>
      </c>
      <c r="H888" t="n">
        <v>746</v>
      </c>
    </row>
    <row r="889">
      <c r="A889" s="368" t="n">
        <v>887</v>
      </c>
      <c r="B889" t="inlineStr">
        <is>
          <t>0800819038</t>
        </is>
      </c>
      <c r="C889" t="inlineStr">
        <is>
          <t>AAV-2021</t>
        </is>
      </c>
      <c r="D889" t="inlineStr">
        <is>
          <t>40</t>
        </is>
      </c>
      <c r="E889" t="inlineStr">
        <is>
          <t>KQKD</t>
        </is>
      </c>
      <c r="F889" t="inlineStr">
        <is>
          <t>AAV</t>
        </is>
      </c>
      <c r="G889" t="inlineStr">
        <is>
          <t>14. Lợi nhuận khác</t>
        </is>
      </c>
      <c r="H889" t="n">
        <v>-734</v>
      </c>
    </row>
    <row r="890">
      <c r="A890" s="368" t="n">
        <v>888</v>
      </c>
      <c r="B890" t="inlineStr">
        <is>
          <t>0800819038</t>
        </is>
      </c>
      <c r="C890" t="inlineStr">
        <is>
          <t>AAV-2021</t>
        </is>
      </c>
      <c r="D890" t="inlineStr">
        <is>
          <t>50</t>
        </is>
      </c>
      <c r="E890" t="inlineStr">
        <is>
          <t>KQKD</t>
        </is>
      </c>
      <c r="F890" t="inlineStr">
        <is>
          <t>AAV</t>
        </is>
      </c>
      <c r="G890" t="inlineStr">
        <is>
          <t>15. Tổng lợi nhuận kế toán trước thuế</t>
        </is>
      </c>
      <c r="H890" t="n">
        <v>38566</v>
      </c>
    </row>
    <row r="891">
      <c r="A891" s="368" t="n">
        <v>889</v>
      </c>
      <c r="B891" t="inlineStr">
        <is>
          <t>0800819038</t>
        </is>
      </c>
      <c r="C891" t="inlineStr">
        <is>
          <t>AAV-2021</t>
        </is>
      </c>
      <c r="D891" t="inlineStr">
        <is>
          <t>51</t>
        </is>
      </c>
      <c r="E891" t="inlineStr">
        <is>
          <t>KQKD</t>
        </is>
      </c>
      <c r="F891" t="inlineStr">
        <is>
          <t>AAV</t>
        </is>
      </c>
      <c r="G891" t="inlineStr">
        <is>
          <t>16. Chi phí thuế TNDN hiện hành</t>
        </is>
      </c>
      <c r="H891" t="n">
        <v>8393</v>
      </c>
    </row>
    <row r="892">
      <c r="A892" s="368" t="n">
        <v>890</v>
      </c>
      <c r="B892" t="inlineStr">
        <is>
          <t>0800819038</t>
        </is>
      </c>
      <c r="C892" t="inlineStr">
        <is>
          <t>AAV-2021</t>
        </is>
      </c>
      <c r="D892" t="inlineStr">
        <is>
          <t>60</t>
        </is>
      </c>
      <c r="E892" t="inlineStr">
        <is>
          <t>KQKD</t>
        </is>
      </c>
      <c r="F892" t="inlineStr">
        <is>
          <t>AAV</t>
        </is>
      </c>
      <c r="G892" t="inlineStr">
        <is>
          <t>18. Lợi nhuận sau thuế thu nhập doanh nghiệp</t>
        </is>
      </c>
      <c r="H892" t="n">
        <v>30174</v>
      </c>
    </row>
    <row r="893">
      <c r="A893" s="368" t="n">
        <v>891</v>
      </c>
      <c r="B893" t="inlineStr">
        <is>
          <t>0800819038</t>
        </is>
      </c>
      <c r="C893" t="inlineStr">
        <is>
          <t>AAV-2021</t>
        </is>
      </c>
      <c r="D893" t="inlineStr">
        <is>
          <t>62</t>
        </is>
      </c>
      <c r="E893" t="inlineStr">
        <is>
          <t>KQKD</t>
        </is>
      </c>
      <c r="F893" t="inlineStr">
        <is>
          <t>AAV</t>
        </is>
      </c>
      <c r="G893" t="inlineStr">
        <is>
          <t>Lợi ích của cổ đông thiểu số</t>
        </is>
      </c>
      <c r="H893" t="n">
        <v>5094</v>
      </c>
    </row>
    <row r="894">
      <c r="A894" s="368" t="n">
        <v>892</v>
      </c>
      <c r="B894" t="inlineStr">
        <is>
          <t>0800819038</t>
        </is>
      </c>
      <c r="C894" t="inlineStr">
        <is>
          <t>AAV-2021</t>
        </is>
      </c>
      <c r="D894" t="inlineStr">
        <is>
          <t>61</t>
        </is>
      </c>
      <c r="E894" t="inlineStr">
        <is>
          <t>KQKD</t>
        </is>
      </c>
      <c r="F894" t="inlineStr">
        <is>
          <t>AAV</t>
        </is>
      </c>
      <c r="G894" t="inlineStr">
        <is>
          <t>Lợi nhuận sau thuế của cổ đông của Công ty mẹ</t>
        </is>
      </c>
      <c r="H894" t="n">
        <v>25079</v>
      </c>
    </row>
    <row r="895">
      <c r="A895" s="368" t="n">
        <v>893</v>
      </c>
      <c r="B895" t="inlineStr">
        <is>
          <t>0800819038</t>
        </is>
      </c>
      <c r="C895" t="inlineStr">
        <is>
          <t>AAV-2021</t>
        </is>
      </c>
      <c r="D895" t="inlineStr">
        <is>
          <t>70</t>
        </is>
      </c>
      <c r="E895" t="inlineStr">
        <is>
          <t>KQKD</t>
        </is>
      </c>
      <c r="F895" t="inlineStr">
        <is>
          <t>AAV</t>
        </is>
      </c>
      <c r="G895" t="inlineStr">
        <is>
          <t>19. Lãi cơ bản trên cổ phiếu (*)</t>
        </is>
      </c>
      <c r="H895" t="n">
        <v>696</v>
      </c>
    </row>
    <row r="896">
      <c r="A896" s="368" t="n">
        <v>894</v>
      </c>
      <c r="B896" t="inlineStr">
        <is>
          <t>0800819038</t>
        </is>
      </c>
      <c r="C896" t="inlineStr">
        <is>
          <t>AAV-2021</t>
        </is>
      </c>
      <c r="D896" t="inlineStr">
        <is>
          <t>01</t>
        </is>
      </c>
      <c r="E896" t="inlineStr">
        <is>
          <t>LCTTGT</t>
        </is>
      </c>
      <c r="F896" t="inlineStr">
        <is>
          <t>AAV</t>
        </is>
      </c>
      <c r="G896" t="inlineStr">
        <is>
          <t>1. Lợi nhuận trước thuế</t>
        </is>
      </c>
      <c r="H896" t="n">
        <v>38566</v>
      </c>
    </row>
    <row r="897">
      <c r="A897" s="368" t="n">
        <v>895</v>
      </c>
      <c r="B897" t="inlineStr">
        <is>
          <t>0800819038</t>
        </is>
      </c>
      <c r="C897" t="inlineStr">
        <is>
          <t>AAV-2021</t>
        </is>
      </c>
      <c r="D897" t="inlineStr">
        <is>
          <t>02</t>
        </is>
      </c>
      <c r="E897" t="inlineStr">
        <is>
          <t>LCTTGT</t>
        </is>
      </c>
      <c r="F897" t="inlineStr">
        <is>
          <t>AAV</t>
        </is>
      </c>
      <c r="G897" t="inlineStr">
        <is>
          <t xml:space="preserve"> Khấu hao TSCĐ và BĐSĐT</t>
        </is>
      </c>
      <c r="H897" t="n">
        <v>3629</v>
      </c>
    </row>
    <row r="898">
      <c r="A898" s="368" t="n">
        <v>896</v>
      </c>
      <c r="B898" t="inlineStr">
        <is>
          <t>0800819038</t>
        </is>
      </c>
      <c r="C898" t="inlineStr">
        <is>
          <t>AAV-2021</t>
        </is>
      </c>
      <c r="D898" t="inlineStr">
        <is>
          <t>03</t>
        </is>
      </c>
      <c r="E898" t="inlineStr">
        <is>
          <t>LCTTGT</t>
        </is>
      </c>
      <c r="F898" t="inlineStr">
        <is>
          <t>AAV</t>
        </is>
      </c>
      <c r="G898" t="inlineStr">
        <is>
          <t>Các khoản dự phòng</t>
        </is>
      </c>
      <c r="H898" t="n">
        <v>-1807</v>
      </c>
    </row>
    <row r="899">
      <c r="A899" s="368" t="n">
        <v>897</v>
      </c>
      <c r="B899" t="inlineStr">
        <is>
          <t>0800819038</t>
        </is>
      </c>
      <c r="C899" t="inlineStr">
        <is>
          <t>AAV-2021</t>
        </is>
      </c>
      <c r="D899" t="inlineStr">
        <is>
          <t>05</t>
        </is>
      </c>
      <c r="E899" t="inlineStr">
        <is>
          <t>LCTTGT</t>
        </is>
      </c>
      <c r="F899" t="inlineStr">
        <is>
          <t>AAV</t>
        </is>
      </c>
      <c r="G899" t="inlineStr">
        <is>
          <t>Lãi, lỗ từ hoạt động đầu tư</t>
        </is>
      </c>
      <c r="H899" t="n">
        <v>-4705</v>
      </c>
    </row>
    <row r="900">
      <c r="A900" s="368" t="n">
        <v>898</v>
      </c>
      <c r="B900" t="inlineStr">
        <is>
          <t>0800819038</t>
        </is>
      </c>
      <c r="C900" t="inlineStr">
        <is>
          <t>AAV-2021</t>
        </is>
      </c>
      <c r="D900" t="inlineStr">
        <is>
          <t>06</t>
        </is>
      </c>
      <c r="E900" t="inlineStr">
        <is>
          <t>LCTTGT</t>
        </is>
      </c>
      <c r="F900" t="inlineStr">
        <is>
          <t>AAV</t>
        </is>
      </c>
      <c r="G900" t="inlineStr">
        <is>
          <t>Chi phí lãi vay</t>
        </is>
      </c>
      <c r="H900" t="n">
        <v>3279</v>
      </c>
    </row>
    <row r="901">
      <c r="A901" s="368" t="n">
        <v>899</v>
      </c>
      <c r="B901" t="inlineStr">
        <is>
          <t>0800819038</t>
        </is>
      </c>
      <c r="C901" t="inlineStr">
        <is>
          <t>AAV-2021</t>
        </is>
      </c>
      <c r="D901" t="inlineStr">
        <is>
          <t>08</t>
        </is>
      </c>
      <c r="E901" t="inlineStr">
        <is>
          <t>LCTTGT</t>
        </is>
      </c>
      <c r="F901" t="inlineStr">
        <is>
          <t>AAV</t>
        </is>
      </c>
      <c r="G901" t="inlineStr">
        <is>
          <t>3. Lợi nhuận từ hoạt động kinh doanh trước thay đổi vốn lưu động</t>
        </is>
      </c>
      <c r="H901" t="n">
        <v>38962</v>
      </c>
    </row>
    <row r="902">
      <c r="A902" s="368" t="n">
        <v>900</v>
      </c>
      <c r="B902" t="inlineStr">
        <is>
          <t>0800819038</t>
        </is>
      </c>
      <c r="C902" t="inlineStr">
        <is>
          <t>AAV-2021</t>
        </is>
      </c>
      <c r="D902" t="inlineStr">
        <is>
          <t>09</t>
        </is>
      </c>
      <c r="E902" t="inlineStr">
        <is>
          <t>LCTTGT</t>
        </is>
      </c>
      <c r="F902" t="inlineStr">
        <is>
          <t>AAV</t>
        </is>
      </c>
      <c r="G902" t="inlineStr">
        <is>
          <t>Tăng, giảm các khoản phải thu</t>
        </is>
      </c>
      <c r="H902" t="n">
        <v>-371522</v>
      </c>
    </row>
    <row r="903">
      <c r="A903" s="368" t="n">
        <v>901</v>
      </c>
      <c r="B903" t="inlineStr">
        <is>
          <t>0800819038</t>
        </is>
      </c>
      <c r="C903" t="inlineStr">
        <is>
          <t>AAV-2021</t>
        </is>
      </c>
      <c r="D903" t="inlineStr">
        <is>
          <t>10</t>
        </is>
      </c>
      <c r="E903" t="inlineStr">
        <is>
          <t>LCTTGT</t>
        </is>
      </c>
      <c r="F903" t="inlineStr">
        <is>
          <t>AAV</t>
        </is>
      </c>
      <c r="G903" t="inlineStr">
        <is>
          <t>Tăng, giảm hàng tồn kho</t>
        </is>
      </c>
      <c r="H903" t="n">
        <v>2761</v>
      </c>
    </row>
    <row r="904">
      <c r="A904" s="368" t="n">
        <v>902</v>
      </c>
      <c r="B904" t="inlineStr">
        <is>
          <t>0800819038</t>
        </is>
      </c>
      <c r="C904" t="inlineStr">
        <is>
          <t>AAV-2021</t>
        </is>
      </c>
      <c r="D904" t="inlineStr">
        <is>
          <t>11</t>
        </is>
      </c>
      <c r="E904" t="inlineStr">
        <is>
          <t>LCTTGT</t>
        </is>
      </c>
      <c r="F904" t="inlineStr">
        <is>
          <t>AAV</t>
        </is>
      </c>
      <c r="G904" t="inlineStr">
        <is>
          <t>Tăng, giảm các khoản phải trả (không kể lãi vay phải trả, thuế thu nhập phải nộp)</t>
        </is>
      </c>
      <c r="H904" t="n">
        <v>-11393</v>
      </c>
    </row>
    <row r="905">
      <c r="A905" s="368" t="n">
        <v>903</v>
      </c>
      <c r="B905" t="inlineStr">
        <is>
          <t>0800819038</t>
        </is>
      </c>
      <c r="C905" t="inlineStr">
        <is>
          <t>AAV-2021</t>
        </is>
      </c>
      <c r="D905" t="inlineStr">
        <is>
          <t>12</t>
        </is>
      </c>
      <c r="E905" t="inlineStr">
        <is>
          <t>LCTTGT</t>
        </is>
      </c>
      <c r="F905" t="inlineStr">
        <is>
          <t>AAV</t>
        </is>
      </c>
      <c r="G905" t="inlineStr">
        <is>
          <t>Tăng, giảm chi phí trả trước</t>
        </is>
      </c>
      <c r="H905" t="n">
        <v>-14178</v>
      </c>
    </row>
    <row r="906">
      <c r="A906" s="368" t="n">
        <v>904</v>
      </c>
      <c r="B906" t="inlineStr">
        <is>
          <t>0800819038</t>
        </is>
      </c>
      <c r="C906" t="inlineStr">
        <is>
          <t>AAV-2021</t>
        </is>
      </c>
      <c r="D906" t="inlineStr">
        <is>
          <t>14</t>
        </is>
      </c>
      <c r="E906" t="inlineStr">
        <is>
          <t>LCTTGT</t>
        </is>
      </c>
      <c r="F906" t="inlineStr">
        <is>
          <t>AAV</t>
        </is>
      </c>
      <c r="G906" t="inlineStr">
        <is>
          <t>Tiền lãi vay đã trả</t>
        </is>
      </c>
      <c r="H906" t="n">
        <v>-3230</v>
      </c>
    </row>
    <row r="907">
      <c r="A907" s="368" t="n">
        <v>905</v>
      </c>
      <c r="B907" t="inlineStr">
        <is>
          <t>0800819038</t>
        </is>
      </c>
      <c r="C907" t="inlineStr">
        <is>
          <t>AAV-2021</t>
        </is>
      </c>
      <c r="D907" t="inlineStr">
        <is>
          <t>15</t>
        </is>
      </c>
      <c r="E907" t="inlineStr">
        <is>
          <t>LCTTGT</t>
        </is>
      </c>
      <c r="F907" t="inlineStr">
        <is>
          <t>AAV</t>
        </is>
      </c>
      <c r="G907" t="inlineStr">
        <is>
          <t>Thuế thu nhập doanh nghiệp đã nộp</t>
        </is>
      </c>
      <c r="H907" t="n">
        <v>-10749</v>
      </c>
    </row>
    <row r="908">
      <c r="A908" s="368" t="n">
        <v>906</v>
      </c>
      <c r="B908" t="inlineStr">
        <is>
          <t>0800819038</t>
        </is>
      </c>
      <c r="C908" t="inlineStr">
        <is>
          <t>AAV-2021</t>
        </is>
      </c>
      <c r="D908" t="inlineStr">
        <is>
          <t>20</t>
        </is>
      </c>
      <c r="E908" t="inlineStr">
        <is>
          <t>LCTTGT</t>
        </is>
      </c>
      <c r="F908" t="inlineStr">
        <is>
          <t>AAV</t>
        </is>
      </c>
      <c r="G908" t="inlineStr">
        <is>
          <t>Lưu chuyển tiền thuần từ hoạt động kinh doanh</t>
        </is>
      </c>
      <c r="H908" t="n">
        <v>-369349</v>
      </c>
    </row>
    <row r="909">
      <c r="A909" s="368" t="n">
        <v>907</v>
      </c>
      <c r="B909" t="inlineStr">
        <is>
          <t>0800819038</t>
        </is>
      </c>
      <c r="C909" t="inlineStr">
        <is>
          <t>AAV-2021</t>
        </is>
      </c>
      <c r="D909" t="inlineStr">
        <is>
          <t>21</t>
        </is>
      </c>
      <c r="E909" t="inlineStr">
        <is>
          <t>LCTTGT</t>
        </is>
      </c>
      <c r="F909" t="inlineStr">
        <is>
          <t>AAV</t>
        </is>
      </c>
      <c r="G909" t="inlineStr">
        <is>
          <t>1. Tiền chi để mua sắm, xây dựng TSCĐ và các tài sản dài hạn khác</t>
        </is>
      </c>
      <c r="H909" t="n">
        <v>-9881</v>
      </c>
    </row>
    <row r="910">
      <c r="A910" s="368" t="n">
        <v>908</v>
      </c>
      <c r="B910" t="inlineStr">
        <is>
          <t>0800819038</t>
        </is>
      </c>
      <c r="C910" t="inlineStr">
        <is>
          <t>AAV-2021</t>
        </is>
      </c>
      <c r="D910" t="inlineStr">
        <is>
          <t>22</t>
        </is>
      </c>
      <c r="E910" t="inlineStr">
        <is>
          <t>LCTTGT</t>
        </is>
      </c>
      <c r="F910" t="inlineStr">
        <is>
          <t>AAV</t>
        </is>
      </c>
      <c r="G910" t="inlineStr">
        <is>
          <t>2. Tiền thu từ thanh lý, nhượng bán TSCĐ và các tài sản dài hạn khác</t>
        </is>
      </c>
      <c r="H910" t="n">
        <v>12</v>
      </c>
    </row>
    <row r="911">
      <c r="A911" s="368" t="n">
        <v>909</v>
      </c>
      <c r="B911" t="inlineStr">
        <is>
          <t>0800819038</t>
        </is>
      </c>
      <c r="C911" t="inlineStr">
        <is>
          <t>AAV-2021</t>
        </is>
      </c>
      <c r="D911" t="inlineStr">
        <is>
          <t>24</t>
        </is>
      </c>
      <c r="E911" t="inlineStr">
        <is>
          <t>LCTTGT</t>
        </is>
      </c>
      <c r="F911" t="inlineStr">
        <is>
          <t>AAV</t>
        </is>
      </c>
      <c r="G911" t="inlineStr">
        <is>
          <t>4. Tiền thu hồi cho vay, bán lại các công cụ nợ của đơn vị khác</t>
        </is>
      </c>
      <c r="H911" t="n">
        <v>26979</v>
      </c>
    </row>
    <row r="912">
      <c r="A912" s="368" t="n">
        <v>910</v>
      </c>
      <c r="B912" t="inlineStr">
        <is>
          <t>0800819038</t>
        </is>
      </c>
      <c r="C912" t="inlineStr">
        <is>
          <t>AAV-2021</t>
        </is>
      </c>
      <c r="D912" t="inlineStr">
        <is>
          <t>27</t>
        </is>
      </c>
      <c r="E912" t="inlineStr">
        <is>
          <t>LCTTGT</t>
        </is>
      </c>
      <c r="F912" t="inlineStr">
        <is>
          <t>AAV</t>
        </is>
      </c>
      <c r="G912" t="inlineStr">
        <is>
          <t>7. Tiền thu lãi cho vay, cổ tức và lợi nhuận được chia</t>
        </is>
      </c>
      <c r="H912" t="n">
        <v>2206</v>
      </c>
    </row>
    <row r="913">
      <c r="A913" s="368" t="n">
        <v>911</v>
      </c>
      <c r="B913" t="inlineStr">
        <is>
          <t>0800819038</t>
        </is>
      </c>
      <c r="C913" t="inlineStr">
        <is>
          <t>AAV-2021</t>
        </is>
      </c>
      <c r="D913" t="inlineStr">
        <is>
          <t>30</t>
        </is>
      </c>
      <c r="E913" t="inlineStr">
        <is>
          <t>LCTTGT</t>
        </is>
      </c>
      <c r="F913" t="inlineStr">
        <is>
          <t>AAV</t>
        </is>
      </c>
      <c r="G913" t="inlineStr">
        <is>
          <t>Lưu chuyển tiền thuần từ hoạt động đầu tư</t>
        </is>
      </c>
      <c r="H913" t="n">
        <v>19316</v>
      </c>
    </row>
    <row r="914">
      <c r="A914" s="368" t="n">
        <v>912</v>
      </c>
      <c r="B914" t="inlineStr">
        <is>
          <t>0800819038</t>
        </is>
      </c>
      <c r="C914" t="inlineStr">
        <is>
          <t>AAV-2021</t>
        </is>
      </c>
      <c r="D914" t="inlineStr">
        <is>
          <t>31</t>
        </is>
      </c>
      <c r="E914" t="inlineStr">
        <is>
          <t>LCTTGT</t>
        </is>
      </c>
      <c r="F914" t="inlineStr">
        <is>
          <t>AAV</t>
        </is>
      </c>
      <c r="G914" t="inlineStr">
        <is>
          <t>1. Tiền thu từ phát hành cổ phiếu, nhận vốn góp của chủ sở hữu</t>
        </is>
      </c>
      <c r="H914" t="n">
        <v>365950</v>
      </c>
    </row>
    <row r="915">
      <c r="A915" s="368" t="n">
        <v>913</v>
      </c>
      <c r="B915" t="inlineStr">
        <is>
          <t>0800819038</t>
        </is>
      </c>
      <c r="C915" t="inlineStr">
        <is>
          <t>AAV-2021</t>
        </is>
      </c>
      <c r="D915" t="inlineStr">
        <is>
          <t>33</t>
        </is>
      </c>
      <c r="E915" t="inlineStr">
        <is>
          <t>LCTTGT</t>
        </is>
      </c>
      <c r="F915" t="inlineStr">
        <is>
          <t>AAV</t>
        </is>
      </c>
      <c r="G915" t="inlineStr">
        <is>
          <t>3. Tiền thu từ đi vay</t>
        </is>
      </c>
      <c r="H915" t="n">
        <v>109416</v>
      </c>
    </row>
    <row r="916">
      <c r="A916" s="368" t="n">
        <v>914</v>
      </c>
      <c r="B916" t="inlineStr">
        <is>
          <t>0800819038</t>
        </is>
      </c>
      <c r="C916" t="inlineStr">
        <is>
          <t>AAV-2021</t>
        </is>
      </c>
      <c r="D916" t="inlineStr">
        <is>
          <t>34</t>
        </is>
      </c>
      <c r="E916" t="inlineStr">
        <is>
          <t>LCTTGT</t>
        </is>
      </c>
      <c r="F916" t="inlineStr">
        <is>
          <t>AAV</t>
        </is>
      </c>
      <c r="G916" t="inlineStr">
        <is>
          <t>4. Tiền trả nợ gốc vay</t>
        </is>
      </c>
      <c r="H916" t="n">
        <v>-126144</v>
      </c>
    </row>
    <row r="917">
      <c r="A917" s="368" t="n">
        <v>915</v>
      </c>
      <c r="B917" t="inlineStr">
        <is>
          <t>0800819038</t>
        </is>
      </c>
      <c r="C917" t="inlineStr">
        <is>
          <t>AAV-2021</t>
        </is>
      </c>
      <c r="D917" t="inlineStr">
        <is>
          <t>40</t>
        </is>
      </c>
      <c r="E917" t="inlineStr">
        <is>
          <t>LCTTGT</t>
        </is>
      </c>
      <c r="F917" t="inlineStr">
        <is>
          <t>AAV</t>
        </is>
      </c>
      <c r="G917" t="inlineStr">
        <is>
          <t>Lưu chuyển tiền thuần từ hoạt động tài chính</t>
        </is>
      </c>
      <c r="H917" t="n">
        <v>349222</v>
      </c>
    </row>
    <row r="918">
      <c r="A918" s="368" t="n">
        <v>916</v>
      </c>
      <c r="B918" t="inlineStr">
        <is>
          <t>0800819038</t>
        </is>
      </c>
      <c r="C918" t="inlineStr">
        <is>
          <t>AAV-2021</t>
        </is>
      </c>
      <c r="D918" t="inlineStr">
        <is>
          <t>50</t>
        </is>
      </c>
      <c r="E918" t="inlineStr">
        <is>
          <t>LCTTGT</t>
        </is>
      </c>
      <c r="F918" t="inlineStr">
        <is>
          <t>AAV</t>
        </is>
      </c>
      <c r="G918" t="inlineStr">
        <is>
          <t>Lưu chuyển tiền thuần trong kỳ</t>
        </is>
      </c>
      <c r="H918" t="n">
        <v>-812</v>
      </c>
    </row>
    <row r="919">
      <c r="A919" s="368" t="n">
        <v>917</v>
      </c>
      <c r="B919" t="inlineStr">
        <is>
          <t>0800819038</t>
        </is>
      </c>
      <c r="C919" t="inlineStr">
        <is>
          <t>AAV-2021</t>
        </is>
      </c>
      <c r="D919" t="inlineStr">
        <is>
          <t>60</t>
        </is>
      </c>
      <c r="E919" t="inlineStr">
        <is>
          <t>LCTTGT</t>
        </is>
      </c>
      <c r="F919" t="inlineStr">
        <is>
          <t>AAV</t>
        </is>
      </c>
      <c r="G919" t="inlineStr">
        <is>
          <t>Tiền và tương đương tiền đầu kỳ</t>
        </is>
      </c>
      <c r="H919" t="n">
        <v>3025</v>
      </c>
    </row>
    <row r="920">
      <c r="A920" s="368" t="n">
        <v>918</v>
      </c>
      <c r="B920" t="inlineStr">
        <is>
          <t>0800819038</t>
        </is>
      </c>
      <c r="C920" t="inlineStr">
        <is>
          <t>AAV-2021</t>
        </is>
      </c>
      <c r="D920" t="inlineStr">
        <is>
          <t>70</t>
        </is>
      </c>
      <c r="E920" t="inlineStr">
        <is>
          <t>LCTTGT</t>
        </is>
      </c>
      <c r="F920" t="inlineStr">
        <is>
          <t>AAV</t>
        </is>
      </c>
      <c r="G920" t="inlineStr">
        <is>
          <t>Tiền và tương đương tiền cuối kỳ</t>
        </is>
      </c>
      <c r="H920" t="n">
        <v>2213</v>
      </c>
    </row>
    <row r="921">
      <c r="A921" s="368" t="n">
        <v>919</v>
      </c>
      <c r="B921" t="inlineStr">
        <is>
          <t>0800819038</t>
        </is>
      </c>
      <c r="C921" t="inlineStr">
        <is>
          <t>AAV-2022</t>
        </is>
      </c>
      <c r="D921" t="inlineStr">
        <is>
          <t>100</t>
        </is>
      </c>
      <c r="E921" t="inlineStr">
        <is>
          <t>BCDKT</t>
        </is>
      </c>
      <c r="F921" t="inlineStr">
        <is>
          <t>AAV</t>
        </is>
      </c>
      <c r="G921" t="inlineStr">
        <is>
          <t xml:space="preserve">   A. TÀI SẢN NGẮN HẠN</t>
        </is>
      </c>
      <c r="H921" t="n">
        <v>749901</v>
      </c>
    </row>
    <row r="922">
      <c r="A922" s="368" t="n">
        <v>920</v>
      </c>
      <c r="B922" t="inlineStr">
        <is>
          <t>0800819038</t>
        </is>
      </c>
      <c r="C922" t="inlineStr">
        <is>
          <t>AAV-2022</t>
        </is>
      </c>
      <c r="D922" t="inlineStr">
        <is>
          <t>110</t>
        </is>
      </c>
      <c r="E922" t="inlineStr">
        <is>
          <t>BCDKT</t>
        </is>
      </c>
      <c r="F922" t="inlineStr">
        <is>
          <t>AAV</t>
        </is>
      </c>
      <c r="G922" t="inlineStr">
        <is>
          <t xml:space="preserve">    I. Tiền và các khoản tương đương tiền</t>
        </is>
      </c>
      <c r="H922" t="n">
        <v>2442</v>
      </c>
    </row>
    <row r="923">
      <c r="A923" s="368" t="n">
        <v>921</v>
      </c>
      <c r="B923" t="inlineStr">
        <is>
          <t>0800819038</t>
        </is>
      </c>
      <c r="C923" t="inlineStr">
        <is>
          <t>AAV-2022</t>
        </is>
      </c>
      <c r="D923" t="inlineStr">
        <is>
          <t>111</t>
        </is>
      </c>
      <c r="E923" t="inlineStr">
        <is>
          <t>BCDKT</t>
        </is>
      </c>
      <c r="F923" t="inlineStr">
        <is>
          <t>AAV</t>
        </is>
      </c>
      <c r="G923" t="inlineStr">
        <is>
          <t xml:space="preserve">    1. Tiền</t>
        </is>
      </c>
      <c r="H923" t="n">
        <v>2442</v>
      </c>
    </row>
    <row r="924">
      <c r="A924" s="368" t="n">
        <v>922</v>
      </c>
      <c r="B924" t="inlineStr">
        <is>
          <t>0800819038</t>
        </is>
      </c>
      <c r="C924" t="inlineStr">
        <is>
          <t>AAV-2022</t>
        </is>
      </c>
      <c r="D924" t="inlineStr">
        <is>
          <t>130</t>
        </is>
      </c>
      <c r="E924" t="inlineStr">
        <is>
          <t>BCDKT</t>
        </is>
      </c>
      <c r="F924" t="inlineStr">
        <is>
          <t>AAV</t>
        </is>
      </c>
      <c r="G924" t="inlineStr">
        <is>
          <t xml:space="preserve">    III. Các khoản phải thu ngắn hạn</t>
        </is>
      </c>
      <c r="H924" t="n">
        <v>727283</v>
      </c>
    </row>
    <row r="925">
      <c r="A925" s="368" t="n">
        <v>923</v>
      </c>
      <c r="B925" t="inlineStr">
        <is>
          <t>0800819038</t>
        </is>
      </c>
      <c r="C925" t="inlineStr">
        <is>
          <t>AAV-2022</t>
        </is>
      </c>
      <c r="D925" t="inlineStr">
        <is>
          <t>131</t>
        </is>
      </c>
      <c r="E925" t="inlineStr">
        <is>
          <t>BCDKT</t>
        </is>
      </c>
      <c r="F925" t="inlineStr">
        <is>
          <t>AAV</t>
        </is>
      </c>
      <c r="G925" t="inlineStr">
        <is>
          <t xml:space="preserve">    1. Phải thu ngắn hạn của khách hàng</t>
        </is>
      </c>
      <c r="H925" t="n">
        <v>38631</v>
      </c>
    </row>
    <row r="926">
      <c r="A926" s="368" t="n">
        <v>924</v>
      </c>
      <c r="B926" t="inlineStr">
        <is>
          <t>0800819038</t>
        </is>
      </c>
      <c r="C926" t="inlineStr">
        <is>
          <t>AAV-2022</t>
        </is>
      </c>
      <c r="D926" t="inlineStr">
        <is>
          <t>132</t>
        </is>
      </c>
      <c r="E926" t="inlineStr">
        <is>
          <t>BCDKT</t>
        </is>
      </c>
      <c r="F926" t="inlineStr">
        <is>
          <t>AAV</t>
        </is>
      </c>
      <c r="G926" t="inlineStr">
        <is>
          <t xml:space="preserve">    2. Trả trước cho người bán ngắn hạn</t>
        </is>
      </c>
      <c r="H926" t="n">
        <v>266387</v>
      </c>
    </row>
    <row r="927">
      <c r="A927" s="368" t="n">
        <v>925</v>
      </c>
      <c r="B927" t="inlineStr">
        <is>
          <t>0800819038</t>
        </is>
      </c>
      <c r="C927" t="inlineStr">
        <is>
          <t>AAV-2022</t>
        </is>
      </c>
      <c r="D927" t="inlineStr">
        <is>
          <t>135</t>
        </is>
      </c>
      <c r="E927" t="inlineStr">
        <is>
          <t>BCDKT</t>
        </is>
      </c>
      <c r="F927" t="inlineStr">
        <is>
          <t>AAV</t>
        </is>
      </c>
      <c r="G927" t="inlineStr">
        <is>
          <t xml:space="preserve">    5. Phải thu về cho vay ngắn hạn</t>
        </is>
      </c>
      <c r="H927" t="n">
        <v>54260</v>
      </c>
    </row>
    <row r="928">
      <c r="A928" s="368" t="n">
        <v>926</v>
      </c>
      <c r="B928" t="inlineStr">
        <is>
          <t>0800819038</t>
        </is>
      </c>
      <c r="C928" t="inlineStr">
        <is>
          <t>AAV-2022</t>
        </is>
      </c>
      <c r="D928" t="inlineStr">
        <is>
          <t>136</t>
        </is>
      </c>
      <c r="E928" t="inlineStr">
        <is>
          <t>BCDKT</t>
        </is>
      </c>
      <c r="F928" t="inlineStr">
        <is>
          <t>AAV</t>
        </is>
      </c>
      <c r="G928" t="inlineStr">
        <is>
          <t xml:space="preserve">    6. Phải thu ngắn hạn khác</t>
        </is>
      </c>
      <c r="H928" t="n">
        <v>386467</v>
      </c>
    </row>
    <row r="929">
      <c r="A929" s="368" t="n">
        <v>927</v>
      </c>
      <c r="B929" t="inlineStr">
        <is>
          <t>0800819038</t>
        </is>
      </c>
      <c r="C929" t="inlineStr">
        <is>
          <t>AAV-2022</t>
        </is>
      </c>
      <c r="D929" t="inlineStr">
        <is>
          <t>137</t>
        </is>
      </c>
      <c r="E929" t="inlineStr">
        <is>
          <t>BCDKT</t>
        </is>
      </c>
      <c r="F929" t="inlineStr">
        <is>
          <t>AAV</t>
        </is>
      </c>
      <c r="G929" t="inlineStr">
        <is>
          <t xml:space="preserve">    7. Dự phòng phải thu ngắn hạn khó đòi (*)</t>
        </is>
      </c>
      <c r="H929" t="n">
        <v>-18462</v>
      </c>
    </row>
    <row r="930">
      <c r="A930" s="368" t="n">
        <v>928</v>
      </c>
      <c r="B930" t="inlineStr">
        <is>
          <t>0800819038</t>
        </is>
      </c>
      <c r="C930" t="inlineStr">
        <is>
          <t>AAV-2022</t>
        </is>
      </c>
      <c r="D930" t="inlineStr">
        <is>
          <t>140</t>
        </is>
      </c>
      <c r="E930" t="inlineStr">
        <is>
          <t>BCDKT</t>
        </is>
      </c>
      <c r="F930" t="inlineStr">
        <is>
          <t>AAV</t>
        </is>
      </c>
      <c r="G930" t="inlineStr">
        <is>
          <t xml:space="preserve">    IV. Hàng tồn kho</t>
        </is>
      </c>
      <c r="H930" t="n">
        <v>9714</v>
      </c>
    </row>
    <row r="931">
      <c r="A931" s="368" t="n">
        <v>929</v>
      </c>
      <c r="B931" t="inlineStr">
        <is>
          <t>0800819038</t>
        </is>
      </c>
      <c r="C931" t="inlineStr">
        <is>
          <t>AAV-2022</t>
        </is>
      </c>
      <c r="D931" t="inlineStr">
        <is>
          <t>141</t>
        </is>
      </c>
      <c r="E931" t="inlineStr">
        <is>
          <t>BCDKT</t>
        </is>
      </c>
      <c r="F931" t="inlineStr">
        <is>
          <t>AAV</t>
        </is>
      </c>
      <c r="G931" t="inlineStr">
        <is>
          <t xml:space="preserve">    1. Hàng tồn kho</t>
        </is>
      </c>
      <c r="H931" t="n">
        <v>13376</v>
      </c>
    </row>
    <row r="932">
      <c r="A932" s="368" t="n">
        <v>930</v>
      </c>
      <c r="B932" t="inlineStr">
        <is>
          <t>0800819038</t>
        </is>
      </c>
      <c r="C932" t="inlineStr">
        <is>
          <t>AAV-2022</t>
        </is>
      </c>
      <c r="D932" t="inlineStr">
        <is>
          <t>149</t>
        </is>
      </c>
      <c r="E932" t="inlineStr">
        <is>
          <t>BCDKT</t>
        </is>
      </c>
      <c r="F932" t="inlineStr">
        <is>
          <t>AAV</t>
        </is>
      </c>
      <c r="G932" t="inlineStr">
        <is>
          <t xml:space="preserve">    2. Dự phòng giảm giá hàng tồn kho (*)</t>
        </is>
      </c>
      <c r="H932" t="n">
        <v>-3662</v>
      </c>
    </row>
    <row r="933">
      <c r="A933" s="368" t="n">
        <v>931</v>
      </c>
      <c r="B933" t="inlineStr">
        <is>
          <t>0800819038</t>
        </is>
      </c>
      <c r="C933" t="inlineStr">
        <is>
          <t>AAV-2022</t>
        </is>
      </c>
      <c r="D933" t="inlineStr">
        <is>
          <t>150</t>
        </is>
      </c>
      <c r="E933" t="inlineStr">
        <is>
          <t>BCDKT</t>
        </is>
      </c>
      <c r="F933" t="inlineStr">
        <is>
          <t>AAV</t>
        </is>
      </c>
      <c r="G933" t="inlineStr">
        <is>
          <t xml:space="preserve">    V. Tài sản ngắn hạn khác</t>
        </is>
      </c>
      <c r="H933" t="n">
        <v>10461</v>
      </c>
    </row>
    <row r="934">
      <c r="A934" s="368" t="n">
        <v>932</v>
      </c>
      <c r="B934" t="inlineStr">
        <is>
          <t>0800819038</t>
        </is>
      </c>
      <c r="C934" t="inlineStr">
        <is>
          <t>AAV-2022</t>
        </is>
      </c>
      <c r="D934" t="inlineStr">
        <is>
          <t>151</t>
        </is>
      </c>
      <c r="E934" t="inlineStr">
        <is>
          <t>BCDKT</t>
        </is>
      </c>
      <c r="F934" t="inlineStr">
        <is>
          <t>AAV</t>
        </is>
      </c>
      <c r="G934" t="inlineStr">
        <is>
          <t xml:space="preserve">    1. Chi phí trả trước ngắn hạn</t>
        </is>
      </c>
      <c r="H934" t="n">
        <v>2</v>
      </c>
    </row>
    <row r="935">
      <c r="A935" s="368" t="n">
        <v>933</v>
      </c>
      <c r="B935" t="inlineStr">
        <is>
          <t>0800819038</t>
        </is>
      </c>
      <c r="C935" t="inlineStr">
        <is>
          <t>AAV-2022</t>
        </is>
      </c>
      <c r="D935" t="inlineStr">
        <is>
          <t>152</t>
        </is>
      </c>
      <c r="E935" t="inlineStr">
        <is>
          <t>BCDKT</t>
        </is>
      </c>
      <c r="F935" t="inlineStr">
        <is>
          <t>AAV</t>
        </is>
      </c>
      <c r="G935" t="inlineStr">
        <is>
          <t xml:space="preserve">    2. Thuế GTGT được khấu trừ</t>
        </is>
      </c>
      <c r="H935" t="n">
        <v>10042</v>
      </c>
    </row>
    <row r="936">
      <c r="A936" s="368" t="n">
        <v>934</v>
      </c>
      <c r="B936" t="inlineStr">
        <is>
          <t>0800819038</t>
        </is>
      </c>
      <c r="C936" t="inlineStr">
        <is>
          <t>AAV-2022</t>
        </is>
      </c>
      <c r="D936" t="inlineStr">
        <is>
          <t>153</t>
        </is>
      </c>
      <c r="E936" t="inlineStr">
        <is>
          <t>BCDKT</t>
        </is>
      </c>
      <c r="F936" t="inlineStr">
        <is>
          <t>AAV</t>
        </is>
      </c>
      <c r="G936" t="inlineStr">
        <is>
          <t xml:space="preserve">    3. Thuế và các khoản khác phải thu của nhà nước</t>
        </is>
      </c>
      <c r="H936" t="n">
        <v>417</v>
      </c>
    </row>
    <row r="937">
      <c r="A937" s="368" t="n">
        <v>935</v>
      </c>
      <c r="B937" t="inlineStr">
        <is>
          <t>0800819038</t>
        </is>
      </c>
      <c r="C937" t="inlineStr">
        <is>
          <t>AAV-2022</t>
        </is>
      </c>
      <c r="D937" t="inlineStr">
        <is>
          <t>200</t>
        </is>
      </c>
      <c r="E937" t="inlineStr">
        <is>
          <t>BCDKT</t>
        </is>
      </c>
      <c r="F937" t="inlineStr">
        <is>
          <t>AAV</t>
        </is>
      </c>
      <c r="G937" t="inlineStr">
        <is>
          <t xml:space="preserve">   B. TÀI SẢN DÀI HẠN</t>
        </is>
      </c>
      <c r="H937" t="n">
        <v>329705</v>
      </c>
    </row>
    <row r="938">
      <c r="A938" s="368" t="n">
        <v>936</v>
      </c>
      <c r="B938" t="inlineStr">
        <is>
          <t>0800819038</t>
        </is>
      </c>
      <c r="C938" t="inlineStr">
        <is>
          <t>AAV-2022</t>
        </is>
      </c>
      <c r="D938" t="inlineStr">
        <is>
          <t>210</t>
        </is>
      </c>
      <c r="E938" t="inlineStr">
        <is>
          <t>BCDKT</t>
        </is>
      </c>
      <c r="F938" t="inlineStr">
        <is>
          <t>AAV</t>
        </is>
      </c>
      <c r="G938" t="inlineStr">
        <is>
          <t xml:space="preserve">    I. Các khoản phải thu dài hạn</t>
        </is>
      </c>
      <c r="H938" t="n">
        <v>52821</v>
      </c>
    </row>
    <row r="939">
      <c r="A939" s="368" t="n">
        <v>937</v>
      </c>
      <c r="B939" t="inlineStr">
        <is>
          <t>0800819038</t>
        </is>
      </c>
      <c r="C939" t="inlineStr">
        <is>
          <t>AAV-2022</t>
        </is>
      </c>
      <c r="D939" t="inlineStr">
        <is>
          <t>216</t>
        </is>
      </c>
      <c r="E939" t="inlineStr">
        <is>
          <t>BCDKT</t>
        </is>
      </c>
      <c r="F939" t="inlineStr">
        <is>
          <t>AAV</t>
        </is>
      </c>
      <c r="G939" t="inlineStr">
        <is>
          <t xml:space="preserve">    6. Phải thu dài hạn khác</t>
        </is>
      </c>
      <c r="H939" t="n">
        <v>52821</v>
      </c>
    </row>
    <row r="940">
      <c r="A940" s="368" t="n">
        <v>938</v>
      </c>
      <c r="B940" t="inlineStr">
        <is>
          <t>0800819038</t>
        </is>
      </c>
      <c r="C940" t="inlineStr">
        <is>
          <t>AAV-2022</t>
        </is>
      </c>
      <c r="D940" t="inlineStr">
        <is>
          <t>220</t>
        </is>
      </c>
      <c r="E940" t="inlineStr">
        <is>
          <t>BCDKT</t>
        </is>
      </c>
      <c r="F940" t="inlineStr">
        <is>
          <t>AAV</t>
        </is>
      </c>
      <c r="G940" t="inlineStr">
        <is>
          <t xml:space="preserve">    II. Tài sản cố định</t>
        </is>
      </c>
      <c r="H940" t="n">
        <v>21548</v>
      </c>
    </row>
    <row r="941">
      <c r="A941" s="368" t="n">
        <v>939</v>
      </c>
      <c r="B941" t="inlineStr">
        <is>
          <t>0800819038</t>
        </is>
      </c>
      <c r="C941" t="inlineStr">
        <is>
          <t>AAV-2022</t>
        </is>
      </c>
      <c r="D941" t="inlineStr">
        <is>
          <t>221</t>
        </is>
      </c>
      <c r="E941" t="inlineStr">
        <is>
          <t>BCDKT</t>
        </is>
      </c>
      <c r="F941" t="inlineStr">
        <is>
          <t>AAV</t>
        </is>
      </c>
      <c r="G941" t="inlineStr">
        <is>
          <t xml:space="preserve">     1. Tài sản cố định hữu hình</t>
        </is>
      </c>
      <c r="H941" t="n">
        <v>21058</v>
      </c>
    </row>
    <row r="942">
      <c r="A942" s="368" t="n">
        <v>940</v>
      </c>
      <c r="B942" t="inlineStr">
        <is>
          <t>0800819038</t>
        </is>
      </c>
      <c r="C942" t="inlineStr">
        <is>
          <t>AAV-2022</t>
        </is>
      </c>
      <c r="D942" t="inlineStr">
        <is>
          <t>222</t>
        </is>
      </c>
      <c r="E942" t="inlineStr">
        <is>
          <t>BCDKT</t>
        </is>
      </c>
      <c r="F942" t="inlineStr">
        <is>
          <t>AAV</t>
        </is>
      </c>
      <c r="G942" t="inlineStr">
        <is>
          <t xml:space="preserve">           - Nguyên giá</t>
        </is>
      </c>
      <c r="H942" t="n">
        <v>39528</v>
      </c>
    </row>
    <row r="943">
      <c r="A943" s="368" t="n">
        <v>941</v>
      </c>
      <c r="B943" t="inlineStr">
        <is>
          <t>0800819038</t>
        </is>
      </c>
      <c r="C943" t="inlineStr">
        <is>
          <t>AAV-2022</t>
        </is>
      </c>
      <c r="D943" t="inlineStr">
        <is>
          <t>223</t>
        </is>
      </c>
      <c r="E943" t="inlineStr">
        <is>
          <t>BCDKT</t>
        </is>
      </c>
      <c r="F943" t="inlineStr">
        <is>
          <t>AAV</t>
        </is>
      </c>
      <c r="G943" t="inlineStr">
        <is>
          <t xml:space="preserve">           - Giá trị hao mòn lũy kế (*)</t>
        </is>
      </c>
      <c r="H943" t="n">
        <v>-18469</v>
      </c>
    </row>
    <row r="944">
      <c r="A944" s="368" t="n">
        <v>942</v>
      </c>
      <c r="B944" t="inlineStr">
        <is>
          <t>0800819038</t>
        </is>
      </c>
      <c r="C944" t="inlineStr">
        <is>
          <t>AAV-2022</t>
        </is>
      </c>
      <c r="D944" t="inlineStr">
        <is>
          <t>227</t>
        </is>
      </c>
      <c r="E944" t="inlineStr">
        <is>
          <t>BCDKT</t>
        </is>
      </c>
      <c r="F944" t="inlineStr">
        <is>
          <t>AAV</t>
        </is>
      </c>
      <c r="G944" t="inlineStr">
        <is>
          <t xml:space="preserve">     3. Tài sản cố định vô hình</t>
        </is>
      </c>
      <c r="H944" t="n">
        <v>489</v>
      </c>
    </row>
    <row r="945">
      <c r="A945" s="368" t="n">
        <v>943</v>
      </c>
      <c r="B945" t="inlineStr">
        <is>
          <t>0800819038</t>
        </is>
      </c>
      <c r="C945" t="inlineStr">
        <is>
          <t>AAV-2022</t>
        </is>
      </c>
      <c r="D945" t="inlineStr">
        <is>
          <t>222</t>
        </is>
      </c>
      <c r="E945" t="inlineStr">
        <is>
          <t>BCDKT</t>
        </is>
      </c>
      <c r="F945" t="inlineStr">
        <is>
          <t>AAV</t>
        </is>
      </c>
      <c r="G945" t="inlineStr">
        <is>
          <t xml:space="preserve">           - Nguyên giá</t>
        </is>
      </c>
      <c r="H945" t="n">
        <v>2123</v>
      </c>
    </row>
    <row r="946">
      <c r="A946" s="368" t="n">
        <v>944</v>
      </c>
      <c r="B946" t="inlineStr">
        <is>
          <t>0800819038</t>
        </is>
      </c>
      <c r="C946" t="inlineStr">
        <is>
          <t>AAV-2022</t>
        </is>
      </c>
      <c r="D946" t="inlineStr">
        <is>
          <t>223</t>
        </is>
      </c>
      <c r="E946" t="inlineStr">
        <is>
          <t>BCDKT</t>
        </is>
      </c>
      <c r="F946" t="inlineStr">
        <is>
          <t>AAV</t>
        </is>
      </c>
      <c r="G946" t="inlineStr">
        <is>
          <t xml:space="preserve">           - Giá trị hao mòn lũy kế (*)</t>
        </is>
      </c>
      <c r="H946" t="n">
        <v>-1633</v>
      </c>
    </row>
    <row r="947">
      <c r="A947" s="368" t="n">
        <v>945</v>
      </c>
      <c r="B947" t="inlineStr">
        <is>
          <t>0800819038</t>
        </is>
      </c>
      <c r="C947" t="inlineStr">
        <is>
          <t>AAV-2022</t>
        </is>
      </c>
      <c r="D947" t="inlineStr">
        <is>
          <t>230</t>
        </is>
      </c>
      <c r="E947" t="inlineStr">
        <is>
          <t>BCDKT</t>
        </is>
      </c>
      <c r="F947" t="inlineStr">
        <is>
          <t>AAV</t>
        </is>
      </c>
      <c r="G947" t="inlineStr">
        <is>
          <t xml:space="preserve">    III. Bất động sản đầu tư</t>
        </is>
      </c>
      <c r="H947" t="n">
        <v>4796</v>
      </c>
    </row>
    <row r="948">
      <c r="A948" s="368" t="n">
        <v>946</v>
      </c>
      <c r="B948" t="inlineStr">
        <is>
          <t>0800819038</t>
        </is>
      </c>
      <c r="C948" t="inlineStr">
        <is>
          <t>AAV-2022</t>
        </is>
      </c>
      <c r="D948" t="inlineStr">
        <is>
          <t>231</t>
        </is>
      </c>
      <c r="E948" t="inlineStr">
        <is>
          <t>BCDKT</t>
        </is>
      </c>
      <c r="F948" t="inlineStr">
        <is>
          <t>AAV</t>
        </is>
      </c>
      <c r="G948" t="inlineStr">
        <is>
          <t xml:space="preserve">          - Nguyên giá</t>
        </is>
      </c>
      <c r="H948" t="n">
        <v>6605</v>
      </c>
    </row>
    <row r="949">
      <c r="A949" s="368" t="n">
        <v>947</v>
      </c>
      <c r="B949" t="inlineStr">
        <is>
          <t>0800819038</t>
        </is>
      </c>
      <c r="C949" t="inlineStr">
        <is>
          <t>AAV-2022</t>
        </is>
      </c>
      <c r="D949" t="inlineStr">
        <is>
          <t>232</t>
        </is>
      </c>
      <c r="E949" t="inlineStr">
        <is>
          <t>BCDKT</t>
        </is>
      </c>
      <c r="F949" t="inlineStr">
        <is>
          <t>AAV</t>
        </is>
      </c>
      <c r="G949" t="inlineStr">
        <is>
          <t xml:space="preserve">          - Giá trị hao mòn lũy kế (*)</t>
        </is>
      </c>
      <c r="H949" t="n">
        <v>-1810</v>
      </c>
    </row>
    <row r="950">
      <c r="A950" s="368" t="n">
        <v>948</v>
      </c>
      <c r="B950" t="inlineStr">
        <is>
          <t>0800819038</t>
        </is>
      </c>
      <c r="C950" t="inlineStr">
        <is>
          <t>AAV-2022</t>
        </is>
      </c>
      <c r="D950" t="inlineStr">
        <is>
          <t>240</t>
        </is>
      </c>
      <c r="E950" t="inlineStr">
        <is>
          <t>BCDKT</t>
        </is>
      </c>
      <c r="F950" t="inlineStr">
        <is>
          <t>AAV</t>
        </is>
      </c>
      <c r="G950" t="inlineStr">
        <is>
          <t xml:space="preserve">    IV. Tài sản dở dang dài hạn</t>
        </is>
      </c>
      <c r="H950" t="n">
        <v>172537</v>
      </c>
    </row>
    <row r="951">
      <c r="A951" s="368" t="n">
        <v>949</v>
      </c>
      <c r="B951" t="inlineStr">
        <is>
          <t>0800819038</t>
        </is>
      </c>
      <c r="C951" t="inlineStr">
        <is>
          <t>AAV-2022</t>
        </is>
      </c>
      <c r="D951" t="inlineStr">
        <is>
          <t>241</t>
        </is>
      </c>
      <c r="E951" t="inlineStr">
        <is>
          <t>BCDKT</t>
        </is>
      </c>
      <c r="F951" t="inlineStr">
        <is>
          <t>AAV</t>
        </is>
      </c>
      <c r="G951" t="inlineStr">
        <is>
          <t xml:space="preserve">    1. Chi phí sản xuất, kinh doanh dở dang dài hạn</t>
        </is>
      </c>
      <c r="H951" t="n">
        <v>172537</v>
      </c>
    </row>
    <row r="952">
      <c r="A952" s="368" t="n">
        <v>950</v>
      </c>
      <c r="B952" t="inlineStr">
        <is>
          <t>0800819038</t>
        </is>
      </c>
      <c r="C952" t="inlineStr">
        <is>
          <t>AAV-2022</t>
        </is>
      </c>
      <c r="D952" t="inlineStr">
        <is>
          <t>260</t>
        </is>
      </c>
      <c r="E952" t="inlineStr">
        <is>
          <t>BCDKT</t>
        </is>
      </c>
      <c r="F952" t="inlineStr">
        <is>
          <t>AAV</t>
        </is>
      </c>
      <c r="G952" t="inlineStr">
        <is>
          <t xml:space="preserve">    VI. Tài sản dài hạn khác</t>
        </is>
      </c>
      <c r="H952" t="n">
        <v>13870</v>
      </c>
    </row>
    <row r="953">
      <c r="A953" s="368" t="n">
        <v>951</v>
      </c>
      <c r="B953" t="inlineStr">
        <is>
          <t>0800819038</t>
        </is>
      </c>
      <c r="C953" t="inlineStr">
        <is>
          <t>AAV-2022</t>
        </is>
      </c>
      <c r="D953" t="inlineStr">
        <is>
          <t>261</t>
        </is>
      </c>
      <c r="E953" t="inlineStr">
        <is>
          <t>BCDKT</t>
        </is>
      </c>
      <c r="F953" t="inlineStr">
        <is>
          <t>AAV</t>
        </is>
      </c>
      <c r="G953" t="inlineStr">
        <is>
          <t xml:space="preserve">    1. Chi phí trả trước dài hạn</t>
        </is>
      </c>
      <c r="H953" t="n">
        <v>13870</v>
      </c>
    </row>
    <row r="954">
      <c r="A954" s="368" t="n">
        <v>952</v>
      </c>
      <c r="B954" t="inlineStr">
        <is>
          <t>0800819038</t>
        </is>
      </c>
      <c r="C954" t="inlineStr">
        <is>
          <t>AAV-2022</t>
        </is>
      </c>
      <c r="D954" t="inlineStr">
        <is>
          <t>269</t>
        </is>
      </c>
      <c r="E954" t="inlineStr">
        <is>
          <t>BCDKT</t>
        </is>
      </c>
      <c r="F954" t="inlineStr">
        <is>
          <t>AAV</t>
        </is>
      </c>
      <c r="G954" t="inlineStr">
        <is>
          <t xml:space="preserve">   VII. Lợi thế thương mại</t>
        </is>
      </c>
      <c r="H954" t="n">
        <v>64134</v>
      </c>
    </row>
    <row r="955">
      <c r="A955" s="368" t="n">
        <v>953</v>
      </c>
      <c r="B955" t="inlineStr">
        <is>
          <t>0800819038</t>
        </is>
      </c>
      <c r="C955" t="inlineStr">
        <is>
          <t>AAV-2022</t>
        </is>
      </c>
      <c r="D955" t="inlineStr">
        <is>
          <t>270</t>
        </is>
      </c>
      <c r="E955" t="inlineStr">
        <is>
          <t>BCDKT</t>
        </is>
      </c>
      <c r="F955" t="inlineStr">
        <is>
          <t>AAV</t>
        </is>
      </c>
      <c r="G955" t="inlineStr">
        <is>
          <t xml:space="preserve"> TỔNG CỘNG TÀI SẢN</t>
        </is>
      </c>
      <c r="H955" t="n">
        <v>1079605</v>
      </c>
    </row>
    <row r="956">
      <c r="A956" s="368" t="n">
        <v>954</v>
      </c>
      <c r="B956" t="inlineStr">
        <is>
          <t>0800819038</t>
        </is>
      </c>
      <c r="C956" t="inlineStr">
        <is>
          <t>AAV-2022</t>
        </is>
      </c>
      <c r="D956" t="inlineStr">
        <is>
          <t>300</t>
        </is>
      </c>
      <c r="E956" t="inlineStr">
        <is>
          <t>BCDKT</t>
        </is>
      </c>
      <c r="F956" t="inlineStr">
        <is>
          <t>AAV</t>
        </is>
      </c>
      <c r="G956" t="inlineStr">
        <is>
          <t xml:space="preserve">   A. NỢ PHẢI TRẢ</t>
        </is>
      </c>
      <c r="H956" t="n">
        <v>270529</v>
      </c>
    </row>
    <row r="957">
      <c r="A957" s="368" t="n">
        <v>955</v>
      </c>
      <c r="B957" t="inlineStr">
        <is>
          <t>0800819038</t>
        </is>
      </c>
      <c r="C957" t="inlineStr">
        <is>
          <t>AAV-2022</t>
        </is>
      </c>
      <c r="D957" t="inlineStr">
        <is>
          <t>310</t>
        </is>
      </c>
      <c r="E957" t="inlineStr">
        <is>
          <t>BCDKT</t>
        </is>
      </c>
      <c r="F957" t="inlineStr">
        <is>
          <t>AAV</t>
        </is>
      </c>
      <c r="G957" t="inlineStr">
        <is>
          <t xml:space="preserve">    I. Nợ ngắn hạn</t>
        </is>
      </c>
      <c r="H957" t="n">
        <v>219473</v>
      </c>
    </row>
    <row r="958">
      <c r="A958" s="368" t="n">
        <v>956</v>
      </c>
      <c r="B958" t="inlineStr">
        <is>
          <t>0800819038</t>
        </is>
      </c>
      <c r="C958" t="inlineStr">
        <is>
          <t>AAV-2022</t>
        </is>
      </c>
      <c r="D958" t="inlineStr">
        <is>
          <t>311</t>
        </is>
      </c>
      <c r="E958" t="inlineStr">
        <is>
          <t>BCDKT</t>
        </is>
      </c>
      <c r="F958" t="inlineStr">
        <is>
          <t>AAV</t>
        </is>
      </c>
      <c r="G958" t="inlineStr">
        <is>
          <t xml:space="preserve">    1. Phải trả người bán ngắn hạn</t>
        </is>
      </c>
      <c r="H958" t="n">
        <v>14517</v>
      </c>
    </row>
    <row r="959">
      <c r="A959" s="368" t="n">
        <v>957</v>
      </c>
      <c r="B959" t="inlineStr">
        <is>
          <t>0800819038</t>
        </is>
      </c>
      <c r="C959" t="inlineStr">
        <is>
          <t>AAV-2022</t>
        </is>
      </c>
      <c r="D959" t="inlineStr">
        <is>
          <t>312</t>
        </is>
      </c>
      <c r="E959" t="inlineStr">
        <is>
          <t>BCDKT</t>
        </is>
      </c>
      <c r="F959" t="inlineStr">
        <is>
          <t>AAV</t>
        </is>
      </c>
      <c r="G959" t="inlineStr">
        <is>
          <t xml:space="preserve">    2. Người mua trả tiền trước ngắn hạn</t>
        </is>
      </c>
      <c r="H959" t="n">
        <v>1070</v>
      </c>
    </row>
    <row r="960">
      <c r="A960" s="368" t="n">
        <v>958</v>
      </c>
      <c r="B960" t="inlineStr">
        <is>
          <t>0800819038</t>
        </is>
      </c>
      <c r="C960" t="inlineStr">
        <is>
          <t>AAV-2022</t>
        </is>
      </c>
      <c r="D960" t="inlineStr">
        <is>
          <t>313</t>
        </is>
      </c>
      <c r="E960" t="inlineStr">
        <is>
          <t>BCDKT</t>
        </is>
      </c>
      <c r="F960" t="inlineStr">
        <is>
          <t>AAV</t>
        </is>
      </c>
      <c r="G960" t="inlineStr">
        <is>
          <t xml:space="preserve">    3. Thuế và các khoản phải nộp Nhà nước</t>
        </is>
      </c>
      <c r="H960" t="n">
        <v>6966</v>
      </c>
    </row>
    <row r="961">
      <c r="A961" s="368" t="n">
        <v>959</v>
      </c>
      <c r="B961" t="inlineStr">
        <is>
          <t>0800819038</t>
        </is>
      </c>
      <c r="C961" t="inlineStr">
        <is>
          <t>AAV-2022</t>
        </is>
      </c>
      <c r="D961" t="inlineStr">
        <is>
          <t>314</t>
        </is>
      </c>
      <c r="E961" t="inlineStr">
        <is>
          <t>BCDKT</t>
        </is>
      </c>
      <c r="F961" t="inlineStr">
        <is>
          <t>AAV</t>
        </is>
      </c>
      <c r="G961" t="inlineStr">
        <is>
          <t xml:space="preserve">    4. Phải trả người lao động</t>
        </is>
      </c>
      <c r="H961" t="n">
        <v>394</v>
      </c>
    </row>
    <row r="962">
      <c r="A962" s="368" t="n">
        <v>960</v>
      </c>
      <c r="B962" t="inlineStr">
        <is>
          <t>0800819038</t>
        </is>
      </c>
      <c r="C962" t="inlineStr">
        <is>
          <t>AAV-2022</t>
        </is>
      </c>
      <c r="D962" t="inlineStr">
        <is>
          <t>315</t>
        </is>
      </c>
      <c r="E962" t="inlineStr">
        <is>
          <t>BCDKT</t>
        </is>
      </c>
      <c r="F962" t="inlineStr">
        <is>
          <t>AAV</t>
        </is>
      </c>
      <c r="G962" t="inlineStr">
        <is>
          <t xml:space="preserve">    5. Chi phí phải trả ngắn hạn</t>
        </is>
      </c>
      <c r="H962" t="n">
        <v>2186</v>
      </c>
    </row>
    <row r="963">
      <c r="A963" s="368" t="n">
        <v>961</v>
      </c>
      <c r="B963" t="inlineStr">
        <is>
          <t>0800819038</t>
        </is>
      </c>
      <c r="C963" t="inlineStr">
        <is>
          <t>AAV-2022</t>
        </is>
      </c>
      <c r="D963" t="inlineStr">
        <is>
          <t>318</t>
        </is>
      </c>
      <c r="E963" t="inlineStr">
        <is>
          <t>BCDKT</t>
        </is>
      </c>
      <c r="F963" t="inlineStr">
        <is>
          <t>AAV</t>
        </is>
      </c>
      <c r="G963" t="inlineStr">
        <is>
          <t xml:space="preserve">    8. Doanh thu chưa thực hiện ngắn hạn</t>
        </is>
      </c>
      <c r="H963" t="n">
        <v>9</v>
      </c>
    </row>
    <row r="964">
      <c r="A964" s="368" t="n">
        <v>962</v>
      </c>
      <c r="B964" t="inlineStr">
        <is>
          <t>0800819038</t>
        </is>
      </c>
      <c r="C964" t="inlineStr">
        <is>
          <t>AAV-2022</t>
        </is>
      </c>
      <c r="D964" t="inlineStr">
        <is>
          <t>319</t>
        </is>
      </c>
      <c r="E964" t="inlineStr">
        <is>
          <t>BCDKT</t>
        </is>
      </c>
      <c r="F964" t="inlineStr">
        <is>
          <t>AAV</t>
        </is>
      </c>
      <c r="G964" t="inlineStr">
        <is>
          <t xml:space="preserve">    9. Phải trả ngắn hạn khác</t>
        </is>
      </c>
      <c r="H964" t="n">
        <v>290</v>
      </c>
    </row>
    <row r="965">
      <c r="A965" s="368" t="n">
        <v>963</v>
      </c>
      <c r="B965" t="inlineStr">
        <is>
          <t>0800819038</t>
        </is>
      </c>
      <c r="C965" t="inlineStr">
        <is>
          <t>AAV-2022</t>
        </is>
      </c>
      <c r="D965" t="inlineStr">
        <is>
          <t>320</t>
        </is>
      </c>
      <c r="E965" t="inlineStr">
        <is>
          <t>BCDKT</t>
        </is>
      </c>
      <c r="F965" t="inlineStr">
        <is>
          <t>AAV</t>
        </is>
      </c>
      <c r="G965" t="inlineStr">
        <is>
          <t xml:space="preserve">    10. Vay và nợ thuê tài chính ngắn hạn</t>
        </is>
      </c>
      <c r="H965" t="n">
        <v>194042</v>
      </c>
    </row>
    <row r="966">
      <c r="A966" s="368" t="n">
        <v>964</v>
      </c>
      <c r="B966" t="inlineStr">
        <is>
          <t>0800819038</t>
        </is>
      </c>
      <c r="C966" t="inlineStr">
        <is>
          <t>AAV-2022</t>
        </is>
      </c>
      <c r="D966" t="inlineStr">
        <is>
          <t>330</t>
        </is>
      </c>
      <c r="E966" t="inlineStr">
        <is>
          <t>BCDKT</t>
        </is>
      </c>
      <c r="F966" t="inlineStr">
        <is>
          <t>AAV</t>
        </is>
      </c>
      <c r="G966" t="inlineStr">
        <is>
          <t xml:space="preserve">    II. Nợ dài hạn </t>
        </is>
      </c>
      <c r="H966" t="n">
        <v>51056</v>
      </c>
    </row>
    <row r="967">
      <c r="A967" s="368" t="n">
        <v>965</v>
      </c>
      <c r="B967" t="inlineStr">
        <is>
          <t>0800819038</t>
        </is>
      </c>
      <c r="C967" t="inlineStr">
        <is>
          <t>AAV-2022</t>
        </is>
      </c>
      <c r="D967" t="inlineStr">
        <is>
          <t>332</t>
        </is>
      </c>
      <c r="E967" t="inlineStr">
        <is>
          <t>BCDKT</t>
        </is>
      </c>
      <c r="F967" t="inlineStr">
        <is>
          <t>AAV</t>
        </is>
      </c>
      <c r="G967" t="inlineStr">
        <is>
          <t xml:space="preserve">    2. Người mua trả tiền trước dài hạn</t>
        </is>
      </c>
      <c r="H967" t="n">
        <v>35024</v>
      </c>
    </row>
    <row r="968">
      <c r="A968" s="368" t="n">
        <v>966</v>
      </c>
      <c r="B968" t="inlineStr">
        <is>
          <t>0800819038</t>
        </is>
      </c>
      <c r="C968" t="inlineStr">
        <is>
          <t>AAV-2022</t>
        </is>
      </c>
      <c r="D968" t="inlineStr">
        <is>
          <t>333</t>
        </is>
      </c>
      <c r="E968" t="inlineStr">
        <is>
          <t>BCDKT</t>
        </is>
      </c>
      <c r="F968" t="inlineStr">
        <is>
          <t>AAV</t>
        </is>
      </c>
      <c r="G968" t="inlineStr">
        <is>
          <t xml:space="preserve">    3. Chi phí phải trả dài hạn</t>
        </is>
      </c>
      <c r="H968" t="n">
        <v>11890</v>
      </c>
    </row>
    <row r="969">
      <c r="A969" s="368" t="n">
        <v>967</v>
      </c>
      <c r="B969" t="inlineStr">
        <is>
          <t>0800819038</t>
        </is>
      </c>
      <c r="C969" t="inlineStr">
        <is>
          <t>AAV-2022</t>
        </is>
      </c>
      <c r="D969" t="inlineStr">
        <is>
          <t>336</t>
        </is>
      </c>
      <c r="E969" t="inlineStr">
        <is>
          <t>BCDKT</t>
        </is>
      </c>
      <c r="F969" t="inlineStr">
        <is>
          <t>AAV</t>
        </is>
      </c>
      <c r="G969" t="inlineStr">
        <is>
          <t xml:space="preserve">    6. Doanh thu chưa thực hiện dài hạn</t>
        </is>
      </c>
      <c r="H969" t="n">
        <v>4142</v>
      </c>
    </row>
    <row r="970">
      <c r="A970" s="368" t="n">
        <v>968</v>
      </c>
      <c r="B970" t="inlineStr">
        <is>
          <t>0800819038</t>
        </is>
      </c>
      <c r="C970" t="inlineStr">
        <is>
          <t>AAV-2022</t>
        </is>
      </c>
      <c r="D970" t="inlineStr">
        <is>
          <t>400</t>
        </is>
      </c>
      <c r="E970" t="inlineStr">
        <is>
          <t>BCDKT</t>
        </is>
      </c>
      <c r="F970" t="inlineStr">
        <is>
          <t>AAV</t>
        </is>
      </c>
      <c r="G970" t="inlineStr">
        <is>
          <t xml:space="preserve">   B. VỐN CHỦ SỞ HỮU</t>
        </is>
      </c>
      <c r="H970" t="n">
        <v>809076</v>
      </c>
    </row>
    <row r="971">
      <c r="A971" s="368" t="n">
        <v>969</v>
      </c>
      <c r="B971" t="inlineStr">
        <is>
          <t>0800819038</t>
        </is>
      </c>
      <c r="C971" t="inlineStr">
        <is>
          <t>AAV-2022</t>
        </is>
      </c>
      <c r="D971" t="inlineStr">
        <is>
          <t>410</t>
        </is>
      </c>
      <c r="E971" t="inlineStr">
        <is>
          <t>BCDKT</t>
        </is>
      </c>
      <c r="F971" t="inlineStr">
        <is>
          <t>AAV</t>
        </is>
      </c>
      <c r="G971" t="inlineStr">
        <is>
          <t xml:space="preserve">    I. Vốn chủ sở hữu</t>
        </is>
      </c>
      <c r="H971" t="n">
        <v>809076</v>
      </c>
    </row>
    <row r="972">
      <c r="A972" s="368" t="n">
        <v>970</v>
      </c>
      <c r="B972" t="inlineStr">
        <is>
          <t>0800819038</t>
        </is>
      </c>
      <c r="C972" t="inlineStr">
        <is>
          <t>AAV-2022</t>
        </is>
      </c>
      <c r="D972" t="inlineStr">
        <is>
          <t>411</t>
        </is>
      </c>
      <c r="E972" t="inlineStr">
        <is>
          <t>BCDKT</t>
        </is>
      </c>
      <c r="F972" t="inlineStr">
        <is>
          <t>AAV</t>
        </is>
      </c>
      <c r="G972" t="inlineStr">
        <is>
          <t xml:space="preserve">     1. Vốn góp của chủ sở hữu</t>
        </is>
      </c>
      <c r="H972" t="n">
        <v>689877</v>
      </c>
    </row>
    <row r="973">
      <c r="A973" s="368" t="n">
        <v>971</v>
      </c>
      <c r="B973" t="inlineStr">
        <is>
          <t>0800819038</t>
        </is>
      </c>
      <c r="C973" t="inlineStr">
        <is>
          <t>AAV-2022</t>
        </is>
      </c>
      <c r="D973" t="inlineStr">
        <is>
          <t>411a</t>
        </is>
      </c>
      <c r="E973" t="inlineStr">
        <is>
          <t>BCDKT</t>
        </is>
      </c>
      <c r="F973" t="inlineStr">
        <is>
          <t>AAV</t>
        </is>
      </c>
      <c r="G973" t="inlineStr">
        <is>
          <t xml:space="preserve">     - Cổ phiếu phổ thông có quyền biểu quyết</t>
        </is>
      </c>
      <c r="H973" t="n">
        <v>689877</v>
      </c>
    </row>
    <row r="974">
      <c r="A974" s="368" t="n">
        <v>972</v>
      </c>
      <c r="B974" t="inlineStr">
        <is>
          <t>0800819038</t>
        </is>
      </c>
      <c r="C974" t="inlineStr">
        <is>
          <t>AAV-2022</t>
        </is>
      </c>
      <c r="D974" t="inlineStr">
        <is>
          <t>412</t>
        </is>
      </c>
      <c r="E974" t="inlineStr">
        <is>
          <t>BCDKT</t>
        </is>
      </c>
      <c r="F974" t="inlineStr">
        <is>
          <t>AAV</t>
        </is>
      </c>
      <c r="G974" t="inlineStr">
        <is>
          <t xml:space="preserve">    2. Thặng dư vốn cổ phần</t>
        </is>
      </c>
      <c r="H974" t="n">
        <v>65712</v>
      </c>
    </row>
    <row r="975">
      <c r="A975" s="368" t="n">
        <v>973</v>
      </c>
      <c r="B975" t="inlineStr">
        <is>
          <t>0800819038</t>
        </is>
      </c>
      <c r="C975" t="inlineStr">
        <is>
          <t>AAV-2022</t>
        </is>
      </c>
      <c r="D975" t="inlineStr">
        <is>
          <t>421</t>
        </is>
      </c>
      <c r="E975" t="inlineStr">
        <is>
          <t>BCDKT</t>
        </is>
      </c>
      <c r="F975" t="inlineStr">
        <is>
          <t>AAV</t>
        </is>
      </c>
      <c r="G975" t="inlineStr">
        <is>
          <t xml:space="preserve">     11. Lợi nhuận sau thuế chưa phân phối</t>
        </is>
      </c>
      <c r="H975" t="n">
        <v>4671</v>
      </c>
    </row>
    <row r="976">
      <c r="A976" s="368" t="n">
        <v>974</v>
      </c>
      <c r="B976" t="inlineStr">
        <is>
          <t>0800819038</t>
        </is>
      </c>
      <c r="C976" t="inlineStr">
        <is>
          <t>AAV-2022</t>
        </is>
      </c>
      <c r="D976" t="inlineStr">
        <is>
          <t>421a</t>
        </is>
      </c>
      <c r="E976" t="inlineStr">
        <is>
          <t>BCDKT</t>
        </is>
      </c>
      <c r="F976" t="inlineStr">
        <is>
          <t>AAV</t>
        </is>
      </c>
      <c r="G976" t="inlineStr">
        <is>
          <t xml:space="preserve">     - LNST chưa phân phối lũy kế đến cuối kỳ trước</t>
        </is>
      </c>
      <c r="H976" t="n">
        <v>3163</v>
      </c>
    </row>
    <row r="977">
      <c r="A977" s="368" t="n">
        <v>975</v>
      </c>
      <c r="B977" t="inlineStr">
        <is>
          <t>0800819038</t>
        </is>
      </c>
      <c r="C977" t="inlineStr">
        <is>
          <t>AAV-2022</t>
        </is>
      </c>
      <c r="D977" t="inlineStr">
        <is>
          <t>421b</t>
        </is>
      </c>
      <c r="E977" t="inlineStr">
        <is>
          <t>BCDKT</t>
        </is>
      </c>
      <c r="F977" t="inlineStr">
        <is>
          <t>AAV</t>
        </is>
      </c>
      <c r="G977" t="inlineStr">
        <is>
          <t xml:space="preserve">     - LNST chưa phân phối kỳ này</t>
        </is>
      </c>
      <c r="H977" t="n">
        <v>1508</v>
      </c>
    </row>
    <row r="978">
      <c r="A978" s="368" t="n">
        <v>976</v>
      </c>
      <c r="B978" t="inlineStr">
        <is>
          <t>0800819038</t>
        </is>
      </c>
      <c r="C978" t="inlineStr">
        <is>
          <t>AAV-2022</t>
        </is>
      </c>
      <c r="D978" t="inlineStr">
        <is>
          <t>429</t>
        </is>
      </c>
      <c r="E978" t="inlineStr">
        <is>
          <t>BCDKT</t>
        </is>
      </c>
      <c r="F978" t="inlineStr">
        <is>
          <t>AAV</t>
        </is>
      </c>
      <c r="G978" t="inlineStr">
        <is>
          <t xml:space="preserve">    13. Lợi ích cổ đông không kiểm soát</t>
        </is>
      </c>
      <c r="H978" t="n">
        <v>48816</v>
      </c>
    </row>
    <row r="979">
      <c r="A979" s="368" t="n">
        <v>977</v>
      </c>
      <c r="B979" t="inlineStr">
        <is>
          <t>0800819038</t>
        </is>
      </c>
      <c r="C979" t="inlineStr">
        <is>
          <t>AAV-2022</t>
        </is>
      </c>
      <c r="D979" t="inlineStr">
        <is>
          <t>440</t>
        </is>
      </c>
      <c r="E979" t="inlineStr">
        <is>
          <t>BCDKT</t>
        </is>
      </c>
      <c r="F979" t="inlineStr">
        <is>
          <t>AAV</t>
        </is>
      </c>
      <c r="G979" t="inlineStr">
        <is>
          <t xml:space="preserve"> TỔNG CỘNG NGUỒN VỐN</t>
        </is>
      </c>
      <c r="H979" t="n">
        <v>1079605</v>
      </c>
    </row>
    <row r="980">
      <c r="A980" s="368" t="n">
        <v>978</v>
      </c>
      <c r="B980" t="inlineStr">
        <is>
          <t>0800819038</t>
        </is>
      </c>
      <c r="C980" t="inlineStr">
        <is>
          <t>AAV-2022</t>
        </is>
      </c>
      <c r="D980" t="inlineStr">
        <is>
          <t>01</t>
        </is>
      </c>
      <c r="E980" t="inlineStr">
        <is>
          <t>KQKD</t>
        </is>
      </c>
      <c r="F980" t="inlineStr">
        <is>
          <t>AAV</t>
        </is>
      </c>
      <c r="G980" t="inlineStr">
        <is>
          <t xml:space="preserve">1. Doanh thu bán hàng và cung cấp dịch vụ </t>
        </is>
      </c>
      <c r="H980" t="n">
        <v>496456</v>
      </c>
    </row>
    <row r="981">
      <c r="A981" s="368" t="n">
        <v>979</v>
      </c>
      <c r="B981" t="inlineStr">
        <is>
          <t>0800819038</t>
        </is>
      </c>
      <c r="C981" t="inlineStr">
        <is>
          <t>AAV-2022</t>
        </is>
      </c>
      <c r="D981" t="inlineStr">
        <is>
          <t>10</t>
        </is>
      </c>
      <c r="E981" t="inlineStr">
        <is>
          <t>KQKD</t>
        </is>
      </c>
      <c r="F981" t="inlineStr">
        <is>
          <t>AAV</t>
        </is>
      </c>
      <c r="G981" t="inlineStr">
        <is>
          <t>3. Doanh thu thuần về bán hàng và cung cấp dịch vụ</t>
        </is>
      </c>
      <c r="H981" t="n">
        <v>496456</v>
      </c>
    </row>
    <row r="982">
      <c r="A982" s="368" t="n">
        <v>980</v>
      </c>
      <c r="B982" t="inlineStr">
        <is>
          <t>0800819038</t>
        </is>
      </c>
      <c r="C982" t="inlineStr">
        <is>
          <t>AAV-2022</t>
        </is>
      </c>
      <c r="D982" t="inlineStr">
        <is>
          <t>11</t>
        </is>
      </c>
      <c r="E982" t="inlineStr">
        <is>
          <t>KQKD</t>
        </is>
      </c>
      <c r="F982" t="inlineStr">
        <is>
          <t>AAV</t>
        </is>
      </c>
      <c r="G982" t="inlineStr">
        <is>
          <t xml:space="preserve">4. Giá vốn hàng bán </t>
        </is>
      </c>
      <c r="H982" t="n">
        <v>456508</v>
      </c>
    </row>
    <row r="983">
      <c r="A983" s="368" t="n">
        <v>981</v>
      </c>
      <c r="B983" t="inlineStr">
        <is>
          <t>0800819038</t>
        </is>
      </c>
      <c r="C983" t="inlineStr">
        <is>
          <t>AAV-2022</t>
        </is>
      </c>
      <c r="D983" t="inlineStr">
        <is>
          <t>20</t>
        </is>
      </c>
      <c r="E983" t="inlineStr">
        <is>
          <t>KQKD</t>
        </is>
      </c>
      <c r="F983" t="inlineStr">
        <is>
          <t>AAV</t>
        </is>
      </c>
      <c r="G983" t="inlineStr">
        <is>
          <t>5. Lợi nhuận gộp về bán hàng và cung cấp dịch vụ</t>
        </is>
      </c>
      <c r="H983" t="n">
        <v>39948</v>
      </c>
    </row>
    <row r="984">
      <c r="A984" s="368" t="n">
        <v>982</v>
      </c>
      <c r="B984" t="inlineStr">
        <is>
          <t>0800819038</t>
        </is>
      </c>
      <c r="C984" t="inlineStr">
        <is>
          <t>AAV-2022</t>
        </is>
      </c>
      <c r="D984" t="inlineStr">
        <is>
          <t>21</t>
        </is>
      </c>
      <c r="E984" t="inlineStr">
        <is>
          <t>KQKD</t>
        </is>
      </c>
      <c r="F984" t="inlineStr">
        <is>
          <t>AAV</t>
        </is>
      </c>
      <c r="G984" t="inlineStr">
        <is>
          <t xml:space="preserve">6.Doanh thu hoạt động tài chính </t>
        </is>
      </c>
      <c r="H984" t="n">
        <v>1946</v>
      </c>
    </row>
    <row r="985">
      <c r="A985" s="368" t="n">
        <v>983</v>
      </c>
      <c r="B985" t="inlineStr">
        <is>
          <t>0800819038</t>
        </is>
      </c>
      <c r="C985" t="inlineStr">
        <is>
          <t>AAV-2022</t>
        </is>
      </c>
      <c r="D985" t="inlineStr">
        <is>
          <t>22</t>
        </is>
      </c>
      <c r="E985" t="inlineStr">
        <is>
          <t>KQKD</t>
        </is>
      </c>
      <c r="F985" t="inlineStr">
        <is>
          <t>AAV</t>
        </is>
      </c>
      <c r="G985" t="inlineStr">
        <is>
          <t xml:space="preserve">7. Chi phí tài chính </t>
        </is>
      </c>
      <c r="H985" t="n">
        <v>6675</v>
      </c>
    </row>
    <row r="986">
      <c r="A986" s="368" t="n">
        <v>984</v>
      </c>
      <c r="B986" t="inlineStr">
        <is>
          <t>0800819038</t>
        </is>
      </c>
      <c r="C986" t="inlineStr">
        <is>
          <t>AAV-2022</t>
        </is>
      </c>
      <c r="D986" t="inlineStr">
        <is>
          <t>23</t>
        </is>
      </c>
      <c r="E986" t="inlineStr">
        <is>
          <t>KQKD</t>
        </is>
      </c>
      <c r="F986" t="inlineStr">
        <is>
          <t>AAV</t>
        </is>
      </c>
      <c r="G986" t="inlineStr">
        <is>
          <t xml:space="preserve">   Trong đó :Chi phí lãi vay</t>
        </is>
      </c>
      <c r="H986" t="n">
        <v>6675</v>
      </c>
    </row>
    <row r="987">
      <c r="A987" s="368" t="n">
        <v>985</v>
      </c>
      <c r="B987" t="inlineStr">
        <is>
          <t>0800819038</t>
        </is>
      </c>
      <c r="C987" t="inlineStr">
        <is>
          <t>AAV-2022</t>
        </is>
      </c>
      <c r="D987" t="inlineStr">
        <is>
          <t>25</t>
        </is>
      </c>
      <c r="E987" t="inlineStr">
        <is>
          <t>KQKD</t>
        </is>
      </c>
      <c r="F987" t="inlineStr">
        <is>
          <t>AAV</t>
        </is>
      </c>
      <c r="G987" t="inlineStr">
        <is>
          <t xml:space="preserve">9. Chi phí bán hàng </t>
        </is>
      </c>
      <c r="H987" t="n">
        <v>2</v>
      </c>
    </row>
    <row r="988">
      <c r="A988" s="368" t="n">
        <v>986</v>
      </c>
      <c r="B988" t="inlineStr">
        <is>
          <t>0800819038</t>
        </is>
      </c>
      <c r="C988" t="inlineStr">
        <is>
          <t>AAV-2022</t>
        </is>
      </c>
      <c r="D988" t="inlineStr">
        <is>
          <t>26</t>
        </is>
      </c>
      <c r="E988" t="inlineStr">
        <is>
          <t>KQKD</t>
        </is>
      </c>
      <c r="F988" t="inlineStr">
        <is>
          <t>AAV</t>
        </is>
      </c>
      <c r="G988" t="inlineStr">
        <is>
          <t xml:space="preserve">10. Chi phí quản lý doanh nghiệp </t>
        </is>
      </c>
      <c r="H988" t="n">
        <v>28274</v>
      </c>
    </row>
    <row r="989">
      <c r="A989" s="368" t="n">
        <v>987</v>
      </c>
      <c r="B989" t="inlineStr">
        <is>
          <t>0800819038</t>
        </is>
      </c>
      <c r="C989" t="inlineStr">
        <is>
          <t>AAV-2022</t>
        </is>
      </c>
      <c r="D989" t="inlineStr">
        <is>
          <t>30</t>
        </is>
      </c>
      <c r="E989" t="inlineStr">
        <is>
          <t>KQKD</t>
        </is>
      </c>
      <c r="F989" t="inlineStr">
        <is>
          <t>AAV</t>
        </is>
      </c>
      <c r="G989" t="inlineStr">
        <is>
          <t>11. Lợi nhuận thuần từ hoạt động kinh doanh</t>
        </is>
      </c>
      <c r="H989" t="n">
        <v>6944</v>
      </c>
    </row>
    <row r="990">
      <c r="A990" s="368" t="n">
        <v>988</v>
      </c>
      <c r="B990" t="inlineStr">
        <is>
          <t>0800819038</t>
        </is>
      </c>
      <c r="C990" t="inlineStr">
        <is>
          <t>AAV-2022</t>
        </is>
      </c>
      <c r="D990" t="inlineStr">
        <is>
          <t>31</t>
        </is>
      </c>
      <c r="E990" t="inlineStr">
        <is>
          <t>KQKD</t>
        </is>
      </c>
      <c r="F990" t="inlineStr">
        <is>
          <t>AAV</t>
        </is>
      </c>
      <c r="G990" t="inlineStr">
        <is>
          <t xml:space="preserve">12. Thu nhập khác </t>
        </is>
      </c>
      <c r="H990" t="n">
        <v>0</v>
      </c>
    </row>
    <row r="991">
      <c r="A991" s="368" t="n">
        <v>989</v>
      </c>
      <c r="B991" t="inlineStr">
        <is>
          <t>0800819038</t>
        </is>
      </c>
      <c r="C991" t="inlineStr">
        <is>
          <t>AAV-2022</t>
        </is>
      </c>
      <c r="D991" t="inlineStr">
        <is>
          <t>32</t>
        </is>
      </c>
      <c r="E991" t="inlineStr">
        <is>
          <t>KQKD</t>
        </is>
      </c>
      <c r="F991" t="inlineStr">
        <is>
          <t>AAV</t>
        </is>
      </c>
      <c r="G991" t="inlineStr">
        <is>
          <t xml:space="preserve">13. Chi phí khác </t>
        </is>
      </c>
      <c r="H991" t="n">
        <v>12</v>
      </c>
    </row>
    <row r="992">
      <c r="A992" s="368" t="n">
        <v>990</v>
      </c>
      <c r="B992" t="inlineStr">
        <is>
          <t>0800819038</t>
        </is>
      </c>
      <c r="C992" t="inlineStr">
        <is>
          <t>AAV-2022</t>
        </is>
      </c>
      <c r="D992" t="inlineStr">
        <is>
          <t>40</t>
        </is>
      </c>
      <c r="E992" t="inlineStr">
        <is>
          <t>KQKD</t>
        </is>
      </c>
      <c r="F992" t="inlineStr">
        <is>
          <t>AAV</t>
        </is>
      </c>
      <c r="G992" t="inlineStr">
        <is>
          <t>14. Lợi nhuận khác</t>
        </is>
      </c>
      <c r="H992" t="n">
        <v>-12</v>
      </c>
    </row>
    <row r="993">
      <c r="A993" s="368" t="n">
        <v>991</v>
      </c>
      <c r="B993" t="inlineStr">
        <is>
          <t>0800819038</t>
        </is>
      </c>
      <c r="C993" t="inlineStr">
        <is>
          <t>AAV-2022</t>
        </is>
      </c>
      <c r="D993" t="inlineStr">
        <is>
          <t>50</t>
        </is>
      </c>
      <c r="E993" t="inlineStr">
        <is>
          <t>KQKD</t>
        </is>
      </c>
      <c r="F993" t="inlineStr">
        <is>
          <t>AAV</t>
        </is>
      </c>
      <c r="G993" t="inlineStr">
        <is>
          <t>15. Tổng lợi nhuận kế toán trước thuế</t>
        </is>
      </c>
      <c r="H993" t="n">
        <v>6932</v>
      </c>
    </row>
    <row r="994">
      <c r="A994" s="368" t="n">
        <v>992</v>
      </c>
      <c r="B994" t="inlineStr">
        <is>
          <t>0800819038</t>
        </is>
      </c>
      <c r="C994" t="inlineStr">
        <is>
          <t>AAV-2022</t>
        </is>
      </c>
      <c r="D994" t="inlineStr">
        <is>
          <t>51</t>
        </is>
      </c>
      <c r="E994" t="inlineStr">
        <is>
          <t>KQKD</t>
        </is>
      </c>
      <c r="F994" t="inlineStr">
        <is>
          <t>AAV</t>
        </is>
      </c>
      <c r="G994" t="inlineStr">
        <is>
          <t>16. Chi phí thuế TNDN hiện hành</t>
        </is>
      </c>
      <c r="H994" t="n">
        <v>3416</v>
      </c>
    </row>
    <row r="995">
      <c r="A995" s="368" t="n">
        <v>993</v>
      </c>
      <c r="B995" t="inlineStr">
        <is>
          <t>0800819038</t>
        </is>
      </c>
      <c r="C995" t="inlineStr">
        <is>
          <t>AAV-2022</t>
        </is>
      </c>
      <c r="D995" t="inlineStr">
        <is>
          <t>60</t>
        </is>
      </c>
      <c r="E995" t="inlineStr">
        <is>
          <t>KQKD</t>
        </is>
      </c>
      <c r="F995" t="inlineStr">
        <is>
          <t>AAV</t>
        </is>
      </c>
      <c r="G995" t="inlineStr">
        <is>
          <t>18. Lợi nhuận sau thuế thu nhập doanh nghiệp</t>
        </is>
      </c>
      <c r="H995" t="n">
        <v>3516</v>
      </c>
    </row>
    <row r="996">
      <c r="A996" s="368" t="n">
        <v>994</v>
      </c>
      <c r="B996" t="inlineStr">
        <is>
          <t>0800819038</t>
        </is>
      </c>
      <c r="C996" t="inlineStr">
        <is>
          <t>AAV-2022</t>
        </is>
      </c>
      <c r="D996" t="inlineStr">
        <is>
          <t>62</t>
        </is>
      </c>
      <c r="E996" t="inlineStr">
        <is>
          <t>KQKD</t>
        </is>
      </c>
      <c r="F996" t="inlineStr">
        <is>
          <t>AAV</t>
        </is>
      </c>
      <c r="G996" t="inlineStr">
        <is>
          <t>Lợi ích của cổ đông thiểu số</t>
        </is>
      </c>
      <c r="H996" t="n">
        <v>2008</v>
      </c>
    </row>
    <row r="997">
      <c r="A997" s="368" t="n">
        <v>995</v>
      </c>
      <c r="B997" t="inlineStr">
        <is>
          <t>0800819038</t>
        </is>
      </c>
      <c r="C997" t="inlineStr">
        <is>
          <t>AAV-2022</t>
        </is>
      </c>
      <c r="D997" t="inlineStr">
        <is>
          <t>61</t>
        </is>
      </c>
      <c r="E997" t="inlineStr">
        <is>
          <t>KQKD</t>
        </is>
      </c>
      <c r="F997" t="inlineStr">
        <is>
          <t>AAV</t>
        </is>
      </c>
      <c r="G997" t="inlineStr">
        <is>
          <t>Lợi nhuận sau thuế của cổ đông của Công ty mẹ</t>
        </is>
      </c>
      <c r="H997" t="n">
        <v>1508</v>
      </c>
    </row>
    <row r="998">
      <c r="A998" s="368" t="n">
        <v>996</v>
      </c>
      <c r="B998" t="inlineStr">
        <is>
          <t>0800819038</t>
        </is>
      </c>
      <c r="C998" t="inlineStr">
        <is>
          <t>AAV-2022</t>
        </is>
      </c>
      <c r="D998" t="inlineStr">
        <is>
          <t>70</t>
        </is>
      </c>
      <c r="E998" t="inlineStr">
        <is>
          <t>KQKD</t>
        </is>
      </c>
      <c r="F998" t="inlineStr">
        <is>
          <t>AAV</t>
        </is>
      </c>
      <c r="G998" t="inlineStr">
        <is>
          <t>19. Lãi cơ bản trên cổ phiếu (*)</t>
        </is>
      </c>
      <c r="H998" t="n">
        <v>22</v>
      </c>
    </row>
    <row r="999">
      <c r="A999" s="368" t="n">
        <v>997</v>
      </c>
      <c r="B999" t="inlineStr">
        <is>
          <t>0800819038</t>
        </is>
      </c>
      <c r="C999" t="inlineStr">
        <is>
          <t>AAV-2022</t>
        </is>
      </c>
      <c r="D999" t="inlineStr">
        <is>
          <t>01</t>
        </is>
      </c>
      <c r="E999" t="inlineStr">
        <is>
          <t>LCTTGT</t>
        </is>
      </c>
      <c r="F999" t="inlineStr">
        <is>
          <t>AAV</t>
        </is>
      </c>
      <c r="G999" t="inlineStr">
        <is>
          <t>1. Lợi nhuận trước thuế</t>
        </is>
      </c>
      <c r="H999" t="n">
        <v>6932</v>
      </c>
    </row>
    <row r="1000">
      <c r="A1000" s="368" t="n">
        <v>998</v>
      </c>
      <c r="B1000" t="inlineStr">
        <is>
          <t>0800819038</t>
        </is>
      </c>
      <c r="C1000" t="inlineStr">
        <is>
          <t>AAV-2022</t>
        </is>
      </c>
      <c r="D1000" t="inlineStr">
        <is>
          <t>02</t>
        </is>
      </c>
      <c r="E1000" t="inlineStr">
        <is>
          <t>LCTTGT</t>
        </is>
      </c>
      <c r="F1000" t="inlineStr">
        <is>
          <t>AAV</t>
        </is>
      </c>
      <c r="G1000" t="inlineStr">
        <is>
          <t xml:space="preserve"> Khấu hao TSCĐ và BĐSĐT</t>
        </is>
      </c>
      <c r="H1000" t="n">
        <v>9774</v>
      </c>
    </row>
    <row r="1001">
      <c r="A1001" s="368" t="n">
        <v>999</v>
      </c>
      <c r="B1001" t="inlineStr">
        <is>
          <t>0800819038</t>
        </is>
      </c>
      <c r="C1001" t="inlineStr">
        <is>
          <t>AAV-2022</t>
        </is>
      </c>
      <c r="D1001" t="inlineStr">
        <is>
          <t>03</t>
        </is>
      </c>
      <c r="E1001" t="inlineStr">
        <is>
          <t>LCTTGT</t>
        </is>
      </c>
      <c r="F1001" t="inlineStr">
        <is>
          <t>AAV</t>
        </is>
      </c>
      <c r="G1001" t="inlineStr">
        <is>
          <t>Các khoản dự phòng</t>
        </is>
      </c>
      <c r="H1001" t="n">
        <v>6806</v>
      </c>
    </row>
    <row r="1002">
      <c r="A1002" s="368" t="n">
        <v>1000</v>
      </c>
      <c r="B1002" t="inlineStr">
        <is>
          <t>0800819038</t>
        </is>
      </c>
      <c r="C1002" t="inlineStr">
        <is>
          <t>AAV-2022</t>
        </is>
      </c>
      <c r="D1002" t="inlineStr">
        <is>
          <t>05</t>
        </is>
      </c>
      <c r="E1002" t="inlineStr">
        <is>
          <t>LCTTGT</t>
        </is>
      </c>
      <c r="F1002" t="inlineStr">
        <is>
          <t>AAV</t>
        </is>
      </c>
      <c r="G1002" t="inlineStr">
        <is>
          <t>Lãi, lỗ từ hoạt động đầu tư</t>
        </is>
      </c>
      <c r="H1002" t="n">
        <v>-1946</v>
      </c>
    </row>
    <row r="1003">
      <c r="A1003" s="368" t="n">
        <v>1001</v>
      </c>
      <c r="B1003" t="inlineStr">
        <is>
          <t>0800819038</t>
        </is>
      </c>
      <c r="C1003" t="inlineStr">
        <is>
          <t>AAV-2022</t>
        </is>
      </c>
      <c r="D1003" t="inlineStr">
        <is>
          <t>06</t>
        </is>
      </c>
      <c r="E1003" t="inlineStr">
        <is>
          <t>LCTTGT</t>
        </is>
      </c>
      <c r="F1003" t="inlineStr">
        <is>
          <t>AAV</t>
        </is>
      </c>
      <c r="G1003" t="inlineStr">
        <is>
          <t>Chi phí lãi vay</t>
        </is>
      </c>
      <c r="H1003" t="n">
        <v>6675</v>
      </c>
    </row>
    <row r="1004">
      <c r="A1004" s="368" t="n">
        <v>1002</v>
      </c>
      <c r="B1004" t="inlineStr">
        <is>
          <t>0800819038</t>
        </is>
      </c>
      <c r="C1004" t="inlineStr">
        <is>
          <t>AAV-2022</t>
        </is>
      </c>
      <c r="D1004" t="inlineStr">
        <is>
          <t>08</t>
        </is>
      </c>
      <c r="E1004" t="inlineStr">
        <is>
          <t>LCTTGT</t>
        </is>
      </c>
      <c r="F1004" t="inlineStr">
        <is>
          <t>AAV</t>
        </is>
      </c>
      <c r="G1004" t="inlineStr">
        <is>
          <t>3. Lợi nhuận từ hoạt động kinh doanh trước thay đổi vốn lưu động</t>
        </is>
      </c>
      <c r="H1004" t="n">
        <v>28241</v>
      </c>
    </row>
    <row r="1005">
      <c r="A1005" s="368" t="n">
        <v>1003</v>
      </c>
      <c r="B1005" t="inlineStr">
        <is>
          <t>0800819038</t>
        </is>
      </c>
      <c r="C1005" t="inlineStr">
        <is>
          <t>AAV-2022</t>
        </is>
      </c>
      <c r="D1005" t="inlineStr">
        <is>
          <t>09</t>
        </is>
      </c>
      <c r="E1005" t="inlineStr">
        <is>
          <t>LCTTGT</t>
        </is>
      </c>
      <c r="F1005" t="inlineStr">
        <is>
          <t>AAV</t>
        </is>
      </c>
      <c r="G1005" t="inlineStr">
        <is>
          <t>Tăng, giảm các khoản phải thu</t>
        </is>
      </c>
      <c r="H1005" t="n">
        <v>-46322</v>
      </c>
    </row>
    <row r="1006">
      <c r="A1006" s="368" t="n">
        <v>1004</v>
      </c>
      <c r="B1006" t="inlineStr">
        <is>
          <t>0800819038</t>
        </is>
      </c>
      <c r="C1006" t="inlineStr">
        <is>
          <t>AAV-2022</t>
        </is>
      </c>
      <c r="D1006" t="inlineStr">
        <is>
          <t>10</t>
        </is>
      </c>
      <c r="E1006" t="inlineStr">
        <is>
          <t>LCTTGT</t>
        </is>
      </c>
      <c r="F1006" t="inlineStr">
        <is>
          <t>AAV</t>
        </is>
      </c>
      <c r="G1006" t="inlineStr">
        <is>
          <t>Tăng, giảm hàng tồn kho</t>
        </is>
      </c>
      <c r="H1006" t="n">
        <v>-5030</v>
      </c>
    </row>
    <row r="1007">
      <c r="A1007" s="368" t="n">
        <v>1005</v>
      </c>
      <c r="B1007" t="inlineStr">
        <is>
          <t>0800819038</t>
        </is>
      </c>
      <c r="C1007" t="inlineStr">
        <is>
          <t>AAV-2022</t>
        </is>
      </c>
      <c r="D1007" t="inlineStr">
        <is>
          <t>11</t>
        </is>
      </c>
      <c r="E1007" t="inlineStr">
        <is>
          <t>LCTTGT</t>
        </is>
      </c>
      <c r="F1007" t="inlineStr">
        <is>
          <t>AAV</t>
        </is>
      </c>
      <c r="G1007" t="inlineStr">
        <is>
          <t>Tăng, giảm các khoản phải trả (không kể lãi vay phải trả, thuế thu nhập phải nộp)</t>
        </is>
      </c>
      <c r="H1007" t="n">
        <v>-739</v>
      </c>
    </row>
    <row r="1008">
      <c r="A1008" s="368" t="n">
        <v>1006</v>
      </c>
      <c r="B1008" t="inlineStr">
        <is>
          <t>0800819038</t>
        </is>
      </c>
      <c r="C1008" t="inlineStr">
        <is>
          <t>AAV-2022</t>
        </is>
      </c>
      <c r="D1008" t="inlineStr">
        <is>
          <t>12</t>
        </is>
      </c>
      <c r="E1008" t="inlineStr">
        <is>
          <t>LCTTGT</t>
        </is>
      </c>
      <c r="F1008" t="inlineStr">
        <is>
          <t>AAV</t>
        </is>
      </c>
      <c r="G1008" t="inlineStr">
        <is>
          <t>Tăng, giảm chi phí trả trước</t>
        </is>
      </c>
      <c r="H1008" t="n">
        <v>865</v>
      </c>
    </row>
    <row r="1009">
      <c r="A1009" s="368" t="n">
        <v>1007</v>
      </c>
      <c r="B1009" t="inlineStr">
        <is>
          <t>0800819038</t>
        </is>
      </c>
      <c r="C1009" t="inlineStr">
        <is>
          <t>AAV-2022</t>
        </is>
      </c>
      <c r="D1009" t="inlineStr">
        <is>
          <t>14</t>
        </is>
      </c>
      <c r="E1009" t="inlineStr">
        <is>
          <t>LCTTGT</t>
        </is>
      </c>
      <c r="F1009" t="inlineStr">
        <is>
          <t>AAV</t>
        </is>
      </c>
      <c r="G1009" t="inlineStr">
        <is>
          <t>Tiền lãi vay đã trả</t>
        </is>
      </c>
      <c r="H1009" t="n">
        <v>-6786</v>
      </c>
    </row>
    <row r="1010">
      <c r="A1010" s="368" t="n">
        <v>1008</v>
      </c>
      <c r="B1010" t="inlineStr">
        <is>
          <t>0800819038</t>
        </is>
      </c>
      <c r="C1010" t="inlineStr">
        <is>
          <t>AAV-2022</t>
        </is>
      </c>
      <c r="D1010" t="inlineStr">
        <is>
          <t>15</t>
        </is>
      </c>
      <c r="E1010" t="inlineStr">
        <is>
          <t>LCTTGT</t>
        </is>
      </c>
      <c r="F1010" t="inlineStr">
        <is>
          <t>AAV</t>
        </is>
      </c>
      <c r="G1010" t="inlineStr">
        <is>
          <t>Thuế thu nhập doanh nghiệp đã nộp</t>
        </is>
      </c>
      <c r="H1010" t="n">
        <v>-180</v>
      </c>
    </row>
    <row r="1011">
      <c r="A1011" s="368" t="n">
        <v>1009</v>
      </c>
      <c r="B1011" t="inlineStr">
        <is>
          <t>0800819038</t>
        </is>
      </c>
      <c r="C1011" t="inlineStr">
        <is>
          <t>AAV-2022</t>
        </is>
      </c>
      <c r="D1011" t="inlineStr">
        <is>
          <t>20</t>
        </is>
      </c>
      <c r="E1011" t="inlineStr">
        <is>
          <t>LCTTGT</t>
        </is>
      </c>
      <c r="F1011" t="inlineStr">
        <is>
          <t>AAV</t>
        </is>
      </c>
      <c r="G1011" t="inlineStr">
        <is>
          <t>Lưu chuyển tiền thuần từ hoạt động kinh doanh</t>
        </is>
      </c>
      <c r="H1011" t="n">
        <v>-29951</v>
      </c>
    </row>
    <row r="1012">
      <c r="A1012" s="368" t="n">
        <v>1010</v>
      </c>
      <c r="B1012" t="inlineStr">
        <is>
          <t>0800819038</t>
        </is>
      </c>
      <c r="C1012" t="inlineStr">
        <is>
          <t>AAV-2022</t>
        </is>
      </c>
      <c r="D1012" t="inlineStr">
        <is>
          <t>21</t>
        </is>
      </c>
      <c r="E1012" t="inlineStr">
        <is>
          <t>LCTTGT</t>
        </is>
      </c>
      <c r="F1012" t="inlineStr">
        <is>
          <t>AAV</t>
        </is>
      </c>
      <c r="G1012" t="inlineStr">
        <is>
          <t>1. Tiền chi để mua sắm, xây dựng TSCĐ và các tài sản dài hạn khác</t>
        </is>
      </c>
      <c r="H1012" t="n">
        <v>-11469</v>
      </c>
    </row>
    <row r="1013">
      <c r="A1013" s="368" t="n">
        <v>1011</v>
      </c>
      <c r="B1013" t="inlineStr">
        <is>
          <t>0800819038</t>
        </is>
      </c>
      <c r="C1013" t="inlineStr">
        <is>
          <t>AAV-2022</t>
        </is>
      </c>
      <c r="D1013" t="inlineStr">
        <is>
          <t>23</t>
        </is>
      </c>
      <c r="E1013" t="inlineStr">
        <is>
          <t>LCTTGT</t>
        </is>
      </c>
      <c r="F1013" t="inlineStr">
        <is>
          <t>AAV</t>
        </is>
      </c>
      <c r="G1013" t="inlineStr">
        <is>
          <t>3. Tiền chi cho vay, mua các công cụ nợ của đơn vị khác</t>
        </is>
      </c>
      <c r="H1013" t="n">
        <v>-54260</v>
      </c>
    </row>
    <row r="1014">
      <c r="A1014" s="368" t="n">
        <v>1012</v>
      </c>
      <c r="B1014" t="inlineStr">
        <is>
          <t>0800819038</t>
        </is>
      </c>
      <c r="C1014" t="inlineStr">
        <is>
          <t>AAV-2022</t>
        </is>
      </c>
      <c r="D1014" t="inlineStr">
        <is>
          <t>27</t>
        </is>
      </c>
      <c r="E1014" t="inlineStr">
        <is>
          <t>LCTTGT</t>
        </is>
      </c>
      <c r="F1014" t="inlineStr">
        <is>
          <t>AAV</t>
        </is>
      </c>
      <c r="G1014" t="inlineStr">
        <is>
          <t>7. Tiền thu lãi cho vay, cổ tức và lợi nhuận được chia</t>
        </is>
      </c>
      <c r="H1014" t="n">
        <v>1946</v>
      </c>
    </row>
    <row r="1015">
      <c r="A1015" s="368" t="n">
        <v>1013</v>
      </c>
      <c r="B1015" t="inlineStr">
        <is>
          <t>0800819038</t>
        </is>
      </c>
      <c r="C1015" t="inlineStr">
        <is>
          <t>AAV-2022</t>
        </is>
      </c>
      <c r="D1015" t="inlineStr">
        <is>
          <t>30</t>
        </is>
      </c>
      <c r="E1015" t="inlineStr">
        <is>
          <t>LCTTGT</t>
        </is>
      </c>
      <c r="F1015" t="inlineStr">
        <is>
          <t>AAV</t>
        </is>
      </c>
      <c r="G1015" t="inlineStr">
        <is>
          <t>Lưu chuyển tiền thuần từ hoạt động đầu tư</t>
        </is>
      </c>
      <c r="H1015" t="n">
        <v>-63783</v>
      </c>
    </row>
    <row r="1016">
      <c r="A1016" s="368" t="n">
        <v>1014</v>
      </c>
      <c r="B1016" t="inlineStr">
        <is>
          <t>0800819038</t>
        </is>
      </c>
      <c r="C1016" t="inlineStr">
        <is>
          <t>AAV-2022</t>
        </is>
      </c>
      <c r="D1016" t="inlineStr">
        <is>
          <t>31</t>
        </is>
      </c>
      <c r="E1016" t="inlineStr">
        <is>
          <t>LCTTGT</t>
        </is>
      </c>
      <c r="F1016" t="inlineStr">
        <is>
          <t>AAV</t>
        </is>
      </c>
      <c r="G1016" t="inlineStr">
        <is>
          <t>1. Tiền thu từ phát hành cổ phiếu, nhận vốn góp của chủ sở hữu</t>
        </is>
      </c>
      <c r="H1016" t="n">
        <v>23315</v>
      </c>
    </row>
    <row r="1017">
      <c r="A1017" s="368" t="n">
        <v>1015</v>
      </c>
      <c r="B1017" t="inlineStr">
        <is>
          <t>0800819038</t>
        </is>
      </c>
      <c r="C1017" t="inlineStr">
        <is>
          <t>AAV-2022</t>
        </is>
      </c>
      <c r="D1017" t="inlineStr">
        <is>
          <t>33</t>
        </is>
      </c>
      <c r="E1017" t="inlineStr">
        <is>
          <t>LCTTGT</t>
        </is>
      </c>
      <c r="F1017" t="inlineStr">
        <is>
          <t>AAV</t>
        </is>
      </c>
      <c r="G1017" t="inlineStr">
        <is>
          <t>3. Tiền thu từ đi vay</t>
        </is>
      </c>
      <c r="H1017" t="n">
        <v>244462</v>
      </c>
    </row>
    <row r="1018">
      <c r="A1018" s="368" t="n">
        <v>1016</v>
      </c>
      <c r="B1018" t="inlineStr">
        <is>
          <t>0800819038</t>
        </is>
      </c>
      <c r="C1018" t="inlineStr">
        <is>
          <t>AAV-2022</t>
        </is>
      </c>
      <c r="D1018" t="inlineStr">
        <is>
          <t>34</t>
        </is>
      </c>
      <c r="E1018" t="inlineStr">
        <is>
          <t>LCTTGT</t>
        </is>
      </c>
      <c r="F1018" t="inlineStr">
        <is>
          <t>AAV</t>
        </is>
      </c>
      <c r="G1018" t="inlineStr">
        <is>
          <t>4. Tiền trả nợ gốc vay</t>
        </is>
      </c>
      <c r="H1018" t="n">
        <v>-173008</v>
      </c>
    </row>
    <row r="1019">
      <c r="A1019" s="368" t="n">
        <v>1017</v>
      </c>
      <c r="B1019" t="inlineStr">
        <is>
          <t>0800819038</t>
        </is>
      </c>
      <c r="C1019" t="inlineStr">
        <is>
          <t>AAV-2022</t>
        </is>
      </c>
      <c r="D1019" t="inlineStr">
        <is>
          <t>36</t>
        </is>
      </c>
      <c r="E1019" t="inlineStr">
        <is>
          <t>LCTTGT</t>
        </is>
      </c>
      <c r="F1019" t="inlineStr">
        <is>
          <t>AAV</t>
        </is>
      </c>
      <c r="G1019" t="inlineStr">
        <is>
          <t xml:space="preserve">6. Cổ tức, lợi nhuận đã trả cho chủ sở hữu </t>
        </is>
      </c>
      <c r="H1019" t="n">
        <v>-805</v>
      </c>
    </row>
    <row r="1020">
      <c r="A1020" s="368" t="n">
        <v>1018</v>
      </c>
      <c r="B1020" t="inlineStr">
        <is>
          <t>0800819038</t>
        </is>
      </c>
      <c r="C1020" t="inlineStr">
        <is>
          <t>AAV-2022</t>
        </is>
      </c>
      <c r="D1020" t="inlineStr">
        <is>
          <t>40</t>
        </is>
      </c>
      <c r="E1020" t="inlineStr">
        <is>
          <t>LCTTGT</t>
        </is>
      </c>
      <c r="F1020" t="inlineStr">
        <is>
          <t>AAV</t>
        </is>
      </c>
      <c r="G1020" t="inlineStr">
        <is>
          <t>Lưu chuyển tiền thuần từ hoạt động tài chính</t>
        </is>
      </c>
      <c r="H1020" t="n">
        <v>93963</v>
      </c>
    </row>
    <row r="1021">
      <c r="A1021" s="368" t="n">
        <v>1019</v>
      </c>
      <c r="B1021" t="inlineStr">
        <is>
          <t>0800819038</t>
        </is>
      </c>
      <c r="C1021" t="inlineStr">
        <is>
          <t>AAV-2022</t>
        </is>
      </c>
      <c r="D1021" t="inlineStr">
        <is>
          <t>50</t>
        </is>
      </c>
      <c r="E1021" t="inlineStr">
        <is>
          <t>LCTTGT</t>
        </is>
      </c>
      <c r="F1021" t="inlineStr">
        <is>
          <t>AAV</t>
        </is>
      </c>
      <c r="G1021" t="inlineStr">
        <is>
          <t>Lưu chuyển tiền thuần trong kỳ</t>
        </is>
      </c>
      <c r="H1021" t="n">
        <v>229</v>
      </c>
    </row>
    <row r="1022">
      <c r="A1022" s="368" t="n">
        <v>1020</v>
      </c>
      <c r="B1022" t="inlineStr">
        <is>
          <t>0800819038</t>
        </is>
      </c>
      <c r="C1022" t="inlineStr">
        <is>
          <t>AAV-2022</t>
        </is>
      </c>
      <c r="D1022" t="inlineStr">
        <is>
          <t>60</t>
        </is>
      </c>
      <c r="E1022" t="inlineStr">
        <is>
          <t>LCTTGT</t>
        </is>
      </c>
      <c r="F1022" t="inlineStr">
        <is>
          <t>AAV</t>
        </is>
      </c>
      <c r="G1022" t="inlineStr">
        <is>
          <t>Tiền và tương đương tiền đầu kỳ</t>
        </is>
      </c>
      <c r="H1022" t="n">
        <v>2213</v>
      </c>
    </row>
    <row r="1023">
      <c r="A1023" s="368" t="n">
        <v>1021</v>
      </c>
      <c r="B1023" t="inlineStr">
        <is>
          <t>0800819038</t>
        </is>
      </c>
      <c r="C1023" t="inlineStr">
        <is>
          <t>AAV-2022</t>
        </is>
      </c>
      <c r="D1023" t="inlineStr">
        <is>
          <t>70</t>
        </is>
      </c>
      <c r="E1023" t="inlineStr">
        <is>
          <t>LCTTGT</t>
        </is>
      </c>
      <c r="F1023" t="inlineStr">
        <is>
          <t>AAV</t>
        </is>
      </c>
      <c r="G1023" t="inlineStr">
        <is>
          <t>Tiền và tương đương tiền cuối kỳ</t>
        </is>
      </c>
      <c r="H1023" t="n">
        <v>2442</v>
      </c>
    </row>
    <row r="1024">
      <c r="A1024" s="368" t="n">
        <v>1022</v>
      </c>
      <c r="B1024" t="inlineStr">
        <is>
          <t>0800819038</t>
        </is>
      </c>
      <c r="C1024" t="inlineStr">
        <is>
          <t>AAV-2022</t>
        </is>
      </c>
      <c r="D1024" t="inlineStr">
        <is>
          <t>100</t>
        </is>
      </c>
      <c r="E1024" t="inlineStr">
        <is>
          <t>BCDKT</t>
        </is>
      </c>
      <c r="F1024" t="inlineStr">
        <is>
          <t>AAV</t>
        </is>
      </c>
      <c r="G1024" t="inlineStr">
        <is>
          <t xml:space="preserve">   A. TÀI SẢN NGẮN HẠN</t>
        </is>
      </c>
      <c r="H1024" t="n">
        <v>749901</v>
      </c>
    </row>
    <row r="1025">
      <c r="A1025" s="368" t="n">
        <v>1023</v>
      </c>
      <c r="B1025" t="inlineStr">
        <is>
          <t>0800819038</t>
        </is>
      </c>
      <c r="C1025" t="inlineStr">
        <is>
          <t>AAV-2022</t>
        </is>
      </c>
      <c r="D1025" t="inlineStr">
        <is>
          <t>110</t>
        </is>
      </c>
      <c r="E1025" t="inlineStr">
        <is>
          <t>BCDKT</t>
        </is>
      </c>
      <c r="F1025" t="inlineStr">
        <is>
          <t>AAV</t>
        </is>
      </c>
      <c r="G1025" t="inlineStr">
        <is>
          <t xml:space="preserve">    I. Tiền và các khoản tương đương tiền</t>
        </is>
      </c>
      <c r="H1025" t="n">
        <v>2442</v>
      </c>
    </row>
    <row r="1026">
      <c r="A1026" s="368" t="n">
        <v>1024</v>
      </c>
      <c r="B1026" t="inlineStr">
        <is>
          <t>0800819038</t>
        </is>
      </c>
      <c r="C1026" t="inlineStr">
        <is>
          <t>AAV-2022</t>
        </is>
      </c>
      <c r="D1026" t="inlineStr">
        <is>
          <t>111</t>
        </is>
      </c>
      <c r="E1026" t="inlineStr">
        <is>
          <t>BCDKT</t>
        </is>
      </c>
      <c r="F1026" t="inlineStr">
        <is>
          <t>AAV</t>
        </is>
      </c>
      <c r="G1026" t="inlineStr">
        <is>
          <t xml:space="preserve">    1. Tiền</t>
        </is>
      </c>
      <c r="H1026" t="n">
        <v>2442</v>
      </c>
    </row>
    <row r="1027">
      <c r="A1027" s="368" t="n">
        <v>1025</v>
      </c>
      <c r="B1027" t="inlineStr">
        <is>
          <t>0800819038</t>
        </is>
      </c>
      <c r="C1027" t="inlineStr">
        <is>
          <t>AAV-2022</t>
        </is>
      </c>
      <c r="D1027" t="inlineStr">
        <is>
          <t>130</t>
        </is>
      </c>
      <c r="E1027" t="inlineStr">
        <is>
          <t>BCDKT</t>
        </is>
      </c>
      <c r="F1027" t="inlineStr">
        <is>
          <t>AAV</t>
        </is>
      </c>
      <c r="G1027" t="inlineStr">
        <is>
          <t xml:space="preserve">    III. Các khoản phải thu ngắn hạn</t>
        </is>
      </c>
      <c r="H1027" t="n">
        <v>727283</v>
      </c>
    </row>
    <row r="1028">
      <c r="A1028" s="368" t="n">
        <v>1026</v>
      </c>
      <c r="B1028" t="inlineStr">
        <is>
          <t>0800819038</t>
        </is>
      </c>
      <c r="C1028" t="inlineStr">
        <is>
          <t>AAV-2022</t>
        </is>
      </c>
      <c r="D1028" t="inlineStr">
        <is>
          <t>131</t>
        </is>
      </c>
      <c r="E1028" t="inlineStr">
        <is>
          <t>BCDKT</t>
        </is>
      </c>
      <c r="F1028" t="inlineStr">
        <is>
          <t>AAV</t>
        </is>
      </c>
      <c r="G1028" t="inlineStr">
        <is>
          <t xml:space="preserve">    1. Phải thu ngắn hạn của khách hàng</t>
        </is>
      </c>
      <c r="H1028" t="n">
        <v>38631</v>
      </c>
    </row>
    <row r="1029">
      <c r="A1029" s="368" t="n">
        <v>1027</v>
      </c>
      <c r="B1029" t="inlineStr">
        <is>
          <t>0800819038</t>
        </is>
      </c>
      <c r="C1029" t="inlineStr">
        <is>
          <t>AAV-2022</t>
        </is>
      </c>
      <c r="D1029" t="inlineStr">
        <is>
          <t>132</t>
        </is>
      </c>
      <c r="E1029" t="inlineStr">
        <is>
          <t>BCDKT</t>
        </is>
      </c>
      <c r="F1029" t="inlineStr">
        <is>
          <t>AAV</t>
        </is>
      </c>
      <c r="G1029" t="inlineStr">
        <is>
          <t xml:space="preserve">    2. Trả trước cho người bán ngắn hạn</t>
        </is>
      </c>
      <c r="H1029" t="n">
        <v>266387</v>
      </c>
    </row>
    <row r="1030">
      <c r="A1030" s="368" t="n">
        <v>1028</v>
      </c>
      <c r="B1030" t="inlineStr">
        <is>
          <t>0800819038</t>
        </is>
      </c>
      <c r="C1030" t="inlineStr">
        <is>
          <t>AAV-2022</t>
        </is>
      </c>
      <c r="D1030" t="inlineStr">
        <is>
          <t>135</t>
        </is>
      </c>
      <c r="E1030" t="inlineStr">
        <is>
          <t>BCDKT</t>
        </is>
      </c>
      <c r="F1030" t="inlineStr">
        <is>
          <t>AAV</t>
        </is>
      </c>
      <c r="G1030" t="inlineStr">
        <is>
          <t xml:space="preserve">    5. Phải thu về cho vay ngắn hạn</t>
        </is>
      </c>
      <c r="H1030" t="n">
        <v>54260</v>
      </c>
    </row>
    <row r="1031">
      <c r="A1031" s="368" t="n">
        <v>1029</v>
      </c>
      <c r="B1031" t="inlineStr">
        <is>
          <t>0800819038</t>
        </is>
      </c>
      <c r="C1031" t="inlineStr">
        <is>
          <t>AAV-2022</t>
        </is>
      </c>
      <c r="D1031" t="inlineStr">
        <is>
          <t>136</t>
        </is>
      </c>
      <c r="E1031" t="inlineStr">
        <is>
          <t>BCDKT</t>
        </is>
      </c>
      <c r="F1031" t="inlineStr">
        <is>
          <t>AAV</t>
        </is>
      </c>
      <c r="G1031" t="inlineStr">
        <is>
          <t xml:space="preserve">    6. Phải thu ngắn hạn khác</t>
        </is>
      </c>
      <c r="H1031" t="n">
        <v>386467</v>
      </c>
    </row>
    <row r="1032">
      <c r="A1032" s="368" t="n">
        <v>1030</v>
      </c>
      <c r="B1032" t="inlineStr">
        <is>
          <t>0800819038</t>
        </is>
      </c>
      <c r="C1032" t="inlineStr">
        <is>
          <t>AAV-2022</t>
        </is>
      </c>
      <c r="D1032" t="inlineStr">
        <is>
          <t>137</t>
        </is>
      </c>
      <c r="E1032" t="inlineStr">
        <is>
          <t>BCDKT</t>
        </is>
      </c>
      <c r="F1032" t="inlineStr">
        <is>
          <t>AAV</t>
        </is>
      </c>
      <c r="G1032" t="inlineStr">
        <is>
          <t xml:space="preserve">    7. Dự phòng phải thu ngắn hạn khó đòi (*)</t>
        </is>
      </c>
      <c r="H1032" t="n">
        <v>-18462</v>
      </c>
    </row>
    <row r="1033">
      <c r="A1033" s="368" t="n">
        <v>1031</v>
      </c>
      <c r="B1033" t="inlineStr">
        <is>
          <t>0800819038</t>
        </is>
      </c>
      <c r="C1033" t="inlineStr">
        <is>
          <t>AAV-2022</t>
        </is>
      </c>
      <c r="D1033" t="inlineStr">
        <is>
          <t>140</t>
        </is>
      </c>
      <c r="E1033" t="inlineStr">
        <is>
          <t>BCDKT</t>
        </is>
      </c>
      <c r="F1033" t="inlineStr">
        <is>
          <t>AAV</t>
        </is>
      </c>
      <c r="G1033" t="inlineStr">
        <is>
          <t xml:space="preserve">    IV. Hàng tồn kho</t>
        </is>
      </c>
      <c r="H1033" t="n">
        <v>9714</v>
      </c>
    </row>
    <row r="1034">
      <c r="A1034" s="368" t="n">
        <v>1032</v>
      </c>
      <c r="B1034" t="inlineStr">
        <is>
          <t>0800819038</t>
        </is>
      </c>
      <c r="C1034" t="inlineStr">
        <is>
          <t>AAV-2022</t>
        </is>
      </c>
      <c r="D1034" t="inlineStr">
        <is>
          <t>141</t>
        </is>
      </c>
      <c r="E1034" t="inlineStr">
        <is>
          <t>BCDKT</t>
        </is>
      </c>
      <c r="F1034" t="inlineStr">
        <is>
          <t>AAV</t>
        </is>
      </c>
      <c r="G1034" t="inlineStr">
        <is>
          <t xml:space="preserve">    1. Hàng tồn kho</t>
        </is>
      </c>
      <c r="H1034" t="n">
        <v>13376</v>
      </c>
    </row>
    <row r="1035">
      <c r="A1035" s="368" t="n">
        <v>1033</v>
      </c>
      <c r="B1035" t="inlineStr">
        <is>
          <t>0800819038</t>
        </is>
      </c>
      <c r="C1035" t="inlineStr">
        <is>
          <t>AAV-2022</t>
        </is>
      </c>
      <c r="D1035" t="inlineStr">
        <is>
          <t>149</t>
        </is>
      </c>
      <c r="E1035" t="inlineStr">
        <is>
          <t>BCDKT</t>
        </is>
      </c>
      <c r="F1035" t="inlineStr">
        <is>
          <t>AAV</t>
        </is>
      </c>
      <c r="G1035" t="inlineStr">
        <is>
          <t xml:space="preserve">    2. Dự phòng giảm giá hàng tồn kho (*)</t>
        </is>
      </c>
      <c r="H1035" t="n">
        <v>-3662</v>
      </c>
    </row>
    <row r="1036">
      <c r="A1036" s="368" t="n">
        <v>1034</v>
      </c>
      <c r="B1036" t="inlineStr">
        <is>
          <t>0800819038</t>
        </is>
      </c>
      <c r="C1036" t="inlineStr">
        <is>
          <t>AAV-2022</t>
        </is>
      </c>
      <c r="D1036" t="inlineStr">
        <is>
          <t>150</t>
        </is>
      </c>
      <c r="E1036" t="inlineStr">
        <is>
          <t>BCDKT</t>
        </is>
      </c>
      <c r="F1036" t="inlineStr">
        <is>
          <t>AAV</t>
        </is>
      </c>
      <c r="G1036" t="inlineStr">
        <is>
          <t xml:space="preserve">    V. Tài sản ngắn hạn khác</t>
        </is>
      </c>
      <c r="H1036" t="n">
        <v>10461</v>
      </c>
    </row>
    <row r="1037">
      <c r="A1037" s="368" t="n">
        <v>1035</v>
      </c>
      <c r="B1037" t="inlineStr">
        <is>
          <t>0800819038</t>
        </is>
      </c>
      <c r="C1037" t="inlineStr">
        <is>
          <t>AAV-2022</t>
        </is>
      </c>
      <c r="D1037" t="inlineStr">
        <is>
          <t>151</t>
        </is>
      </c>
      <c r="E1037" t="inlineStr">
        <is>
          <t>BCDKT</t>
        </is>
      </c>
      <c r="F1037" t="inlineStr">
        <is>
          <t>AAV</t>
        </is>
      </c>
      <c r="G1037" t="inlineStr">
        <is>
          <t xml:space="preserve">    1. Chi phí trả trước ngắn hạn</t>
        </is>
      </c>
      <c r="H1037" t="n">
        <v>2</v>
      </c>
    </row>
    <row r="1038">
      <c r="A1038" s="368" t="n">
        <v>1036</v>
      </c>
      <c r="B1038" t="inlineStr">
        <is>
          <t>0800819038</t>
        </is>
      </c>
      <c r="C1038" t="inlineStr">
        <is>
          <t>AAV-2022</t>
        </is>
      </c>
      <c r="D1038" t="inlineStr">
        <is>
          <t>152</t>
        </is>
      </c>
      <c r="E1038" t="inlineStr">
        <is>
          <t>BCDKT</t>
        </is>
      </c>
      <c r="F1038" t="inlineStr">
        <is>
          <t>AAV</t>
        </is>
      </c>
      <c r="G1038" t="inlineStr">
        <is>
          <t xml:space="preserve">    2. Thuế GTGT được khấu trừ</t>
        </is>
      </c>
      <c r="H1038" t="n">
        <v>10042</v>
      </c>
    </row>
    <row r="1039">
      <c r="A1039" s="368" t="n">
        <v>1037</v>
      </c>
      <c r="B1039" t="inlineStr">
        <is>
          <t>0800819038</t>
        </is>
      </c>
      <c r="C1039" t="inlineStr">
        <is>
          <t>AAV-2022</t>
        </is>
      </c>
      <c r="D1039" t="inlineStr">
        <is>
          <t>153</t>
        </is>
      </c>
      <c r="E1039" t="inlineStr">
        <is>
          <t>BCDKT</t>
        </is>
      </c>
      <c r="F1039" t="inlineStr">
        <is>
          <t>AAV</t>
        </is>
      </c>
      <c r="G1039" t="inlineStr">
        <is>
          <t xml:space="preserve">    3. Thuế và các khoản khác phải thu của nhà nước</t>
        </is>
      </c>
      <c r="H1039" t="n">
        <v>417</v>
      </c>
    </row>
    <row r="1040">
      <c r="A1040" s="368" t="n">
        <v>1038</v>
      </c>
      <c r="B1040" t="inlineStr">
        <is>
          <t>0800819038</t>
        </is>
      </c>
      <c r="C1040" t="inlineStr">
        <is>
          <t>AAV-2022</t>
        </is>
      </c>
      <c r="D1040" t="inlineStr">
        <is>
          <t>200</t>
        </is>
      </c>
      <c r="E1040" t="inlineStr">
        <is>
          <t>BCDKT</t>
        </is>
      </c>
      <c r="F1040" t="inlineStr">
        <is>
          <t>AAV</t>
        </is>
      </c>
      <c r="G1040" t="inlineStr">
        <is>
          <t xml:space="preserve">   B. TÀI SẢN DÀI HẠN</t>
        </is>
      </c>
      <c r="H1040" t="n">
        <v>329705</v>
      </c>
    </row>
    <row r="1041">
      <c r="A1041" s="368" t="n">
        <v>1039</v>
      </c>
      <c r="B1041" t="inlineStr">
        <is>
          <t>0800819038</t>
        </is>
      </c>
      <c r="C1041" t="inlineStr">
        <is>
          <t>AAV-2022</t>
        </is>
      </c>
      <c r="D1041" t="inlineStr">
        <is>
          <t>210</t>
        </is>
      </c>
      <c r="E1041" t="inlineStr">
        <is>
          <t>BCDKT</t>
        </is>
      </c>
      <c r="F1041" t="inlineStr">
        <is>
          <t>AAV</t>
        </is>
      </c>
      <c r="G1041" t="inlineStr">
        <is>
          <t xml:space="preserve">    I. Các khoản phải thu dài hạn</t>
        </is>
      </c>
      <c r="H1041" t="n">
        <v>52821</v>
      </c>
    </row>
    <row r="1042">
      <c r="A1042" s="368" t="n">
        <v>1040</v>
      </c>
      <c r="B1042" t="inlineStr">
        <is>
          <t>0800819038</t>
        </is>
      </c>
      <c r="C1042" t="inlineStr">
        <is>
          <t>AAV-2022</t>
        </is>
      </c>
      <c r="D1042" t="inlineStr">
        <is>
          <t>216</t>
        </is>
      </c>
      <c r="E1042" t="inlineStr">
        <is>
          <t>BCDKT</t>
        </is>
      </c>
      <c r="F1042" t="inlineStr">
        <is>
          <t>AAV</t>
        </is>
      </c>
      <c r="G1042" t="inlineStr">
        <is>
          <t xml:space="preserve">    6. Phải thu dài hạn khác</t>
        </is>
      </c>
      <c r="H1042" t="n">
        <v>52821</v>
      </c>
    </row>
    <row r="1043">
      <c r="A1043" s="368" t="n">
        <v>1041</v>
      </c>
      <c r="B1043" t="inlineStr">
        <is>
          <t>0800819038</t>
        </is>
      </c>
      <c r="C1043" t="inlineStr">
        <is>
          <t>AAV-2022</t>
        </is>
      </c>
      <c r="D1043" t="inlineStr">
        <is>
          <t>220</t>
        </is>
      </c>
      <c r="E1043" t="inlineStr">
        <is>
          <t>BCDKT</t>
        </is>
      </c>
      <c r="F1043" t="inlineStr">
        <is>
          <t>AAV</t>
        </is>
      </c>
      <c r="G1043" t="inlineStr">
        <is>
          <t xml:space="preserve">    II. Tài sản cố định</t>
        </is>
      </c>
      <c r="H1043" t="n">
        <v>21548</v>
      </c>
    </row>
    <row r="1044">
      <c r="A1044" s="368" t="n">
        <v>1042</v>
      </c>
      <c r="B1044" t="inlineStr">
        <is>
          <t>0800819038</t>
        </is>
      </c>
      <c r="C1044" t="inlineStr">
        <is>
          <t>AAV-2022</t>
        </is>
      </c>
      <c r="D1044" t="inlineStr">
        <is>
          <t>221</t>
        </is>
      </c>
      <c r="E1044" t="inlineStr">
        <is>
          <t>BCDKT</t>
        </is>
      </c>
      <c r="F1044" t="inlineStr">
        <is>
          <t>AAV</t>
        </is>
      </c>
      <c r="G1044" t="inlineStr">
        <is>
          <t xml:space="preserve">     1. Tài sản cố định hữu hình</t>
        </is>
      </c>
      <c r="H1044" t="n">
        <v>21058</v>
      </c>
    </row>
    <row r="1045">
      <c r="A1045" s="368" t="n">
        <v>1043</v>
      </c>
      <c r="B1045" t="inlineStr">
        <is>
          <t>0800819038</t>
        </is>
      </c>
      <c r="C1045" t="inlineStr">
        <is>
          <t>AAV-2022</t>
        </is>
      </c>
      <c r="D1045" t="inlineStr">
        <is>
          <t>222</t>
        </is>
      </c>
      <c r="E1045" t="inlineStr">
        <is>
          <t>BCDKT</t>
        </is>
      </c>
      <c r="F1045" t="inlineStr">
        <is>
          <t>AAV</t>
        </is>
      </c>
      <c r="G1045" t="inlineStr">
        <is>
          <t xml:space="preserve">           - Nguyên giá</t>
        </is>
      </c>
      <c r="H1045" t="n">
        <v>39528</v>
      </c>
    </row>
    <row r="1046">
      <c r="A1046" s="368" t="n">
        <v>1044</v>
      </c>
      <c r="B1046" t="inlineStr">
        <is>
          <t>0800819038</t>
        </is>
      </c>
      <c r="C1046" t="inlineStr">
        <is>
          <t>AAV-2022</t>
        </is>
      </c>
      <c r="D1046" t="inlineStr">
        <is>
          <t>223</t>
        </is>
      </c>
      <c r="E1046" t="inlineStr">
        <is>
          <t>BCDKT</t>
        </is>
      </c>
      <c r="F1046" t="inlineStr">
        <is>
          <t>AAV</t>
        </is>
      </c>
      <c r="G1046" t="inlineStr">
        <is>
          <t xml:space="preserve">           - Giá trị hao mòn lũy kế (*)</t>
        </is>
      </c>
      <c r="H1046" t="n">
        <v>-18469</v>
      </c>
    </row>
    <row r="1047">
      <c r="A1047" s="368" t="n">
        <v>1045</v>
      </c>
      <c r="B1047" t="inlineStr">
        <is>
          <t>0800819038</t>
        </is>
      </c>
      <c r="C1047" t="inlineStr">
        <is>
          <t>AAV-2022</t>
        </is>
      </c>
      <c r="D1047" t="inlineStr">
        <is>
          <t>227</t>
        </is>
      </c>
      <c r="E1047" t="inlineStr">
        <is>
          <t>BCDKT</t>
        </is>
      </c>
      <c r="F1047" t="inlineStr">
        <is>
          <t>AAV</t>
        </is>
      </c>
      <c r="G1047" t="inlineStr">
        <is>
          <t xml:space="preserve">     3. Tài sản cố định vô hình</t>
        </is>
      </c>
      <c r="H1047" t="n">
        <v>489</v>
      </c>
    </row>
    <row r="1048">
      <c r="A1048" s="368" t="n">
        <v>1046</v>
      </c>
      <c r="B1048" t="inlineStr">
        <is>
          <t>0800819038</t>
        </is>
      </c>
      <c r="C1048" t="inlineStr">
        <is>
          <t>AAV-2022</t>
        </is>
      </c>
      <c r="D1048" t="inlineStr">
        <is>
          <t>222</t>
        </is>
      </c>
      <c r="E1048" t="inlineStr">
        <is>
          <t>BCDKT</t>
        </is>
      </c>
      <c r="F1048" t="inlineStr">
        <is>
          <t>AAV</t>
        </is>
      </c>
      <c r="G1048" t="inlineStr">
        <is>
          <t xml:space="preserve">           - Nguyên giá</t>
        </is>
      </c>
      <c r="H1048" t="n">
        <v>2123</v>
      </c>
    </row>
    <row r="1049">
      <c r="A1049" s="368" t="n">
        <v>1047</v>
      </c>
      <c r="B1049" t="inlineStr">
        <is>
          <t>0800819038</t>
        </is>
      </c>
      <c r="C1049" t="inlineStr">
        <is>
          <t>AAV-2022</t>
        </is>
      </c>
      <c r="D1049" t="inlineStr">
        <is>
          <t>223</t>
        </is>
      </c>
      <c r="E1049" t="inlineStr">
        <is>
          <t>BCDKT</t>
        </is>
      </c>
      <c r="F1049" t="inlineStr">
        <is>
          <t>AAV</t>
        </is>
      </c>
      <c r="G1049" t="inlineStr">
        <is>
          <t xml:space="preserve">           - Giá trị hao mòn lũy kế (*)</t>
        </is>
      </c>
      <c r="H1049" t="n">
        <v>-1633</v>
      </c>
    </row>
    <row r="1050">
      <c r="A1050" s="368" t="n">
        <v>1048</v>
      </c>
      <c r="B1050" t="inlineStr">
        <is>
          <t>0800819038</t>
        </is>
      </c>
      <c r="C1050" t="inlineStr">
        <is>
          <t>AAV-2022</t>
        </is>
      </c>
      <c r="D1050" t="inlineStr">
        <is>
          <t>230</t>
        </is>
      </c>
      <c r="E1050" t="inlineStr">
        <is>
          <t>BCDKT</t>
        </is>
      </c>
      <c r="F1050" t="inlineStr">
        <is>
          <t>AAV</t>
        </is>
      </c>
      <c r="G1050" t="inlineStr">
        <is>
          <t xml:space="preserve">    III. Bất động sản đầu tư</t>
        </is>
      </c>
      <c r="H1050" t="n">
        <v>4796</v>
      </c>
    </row>
    <row r="1051">
      <c r="A1051" s="368" t="n">
        <v>1049</v>
      </c>
      <c r="B1051" t="inlineStr">
        <is>
          <t>0800819038</t>
        </is>
      </c>
      <c r="C1051" t="inlineStr">
        <is>
          <t>AAV-2022</t>
        </is>
      </c>
      <c r="D1051" t="inlineStr">
        <is>
          <t>231</t>
        </is>
      </c>
      <c r="E1051" t="inlineStr">
        <is>
          <t>BCDKT</t>
        </is>
      </c>
      <c r="F1051" t="inlineStr">
        <is>
          <t>AAV</t>
        </is>
      </c>
      <c r="G1051" t="inlineStr">
        <is>
          <t xml:space="preserve">          - Nguyên giá</t>
        </is>
      </c>
      <c r="H1051" t="n">
        <v>6605</v>
      </c>
    </row>
    <row r="1052">
      <c r="A1052" s="368" t="n">
        <v>1050</v>
      </c>
      <c r="B1052" t="inlineStr">
        <is>
          <t>0800819038</t>
        </is>
      </c>
      <c r="C1052" t="inlineStr">
        <is>
          <t>AAV-2022</t>
        </is>
      </c>
      <c r="D1052" t="inlineStr">
        <is>
          <t>232</t>
        </is>
      </c>
      <c r="E1052" t="inlineStr">
        <is>
          <t>BCDKT</t>
        </is>
      </c>
      <c r="F1052" t="inlineStr">
        <is>
          <t>AAV</t>
        </is>
      </c>
      <c r="G1052" t="inlineStr">
        <is>
          <t xml:space="preserve">          - Giá trị hao mòn lũy kế (*)</t>
        </is>
      </c>
      <c r="H1052" t="n">
        <v>-1810</v>
      </c>
    </row>
    <row r="1053">
      <c r="A1053" s="368" t="n">
        <v>1051</v>
      </c>
      <c r="B1053" t="inlineStr">
        <is>
          <t>0800819038</t>
        </is>
      </c>
      <c r="C1053" t="inlineStr">
        <is>
          <t>AAV-2022</t>
        </is>
      </c>
      <c r="D1053" t="inlineStr">
        <is>
          <t>240</t>
        </is>
      </c>
      <c r="E1053" t="inlineStr">
        <is>
          <t>BCDKT</t>
        </is>
      </c>
      <c r="F1053" t="inlineStr">
        <is>
          <t>AAV</t>
        </is>
      </c>
      <c r="G1053" t="inlineStr">
        <is>
          <t xml:space="preserve">    IV. Tài sản dở dang dài hạn</t>
        </is>
      </c>
      <c r="H1053" t="n">
        <v>172537</v>
      </c>
    </row>
    <row r="1054">
      <c r="A1054" s="368" t="n">
        <v>1052</v>
      </c>
      <c r="B1054" t="inlineStr">
        <is>
          <t>0800819038</t>
        </is>
      </c>
      <c r="C1054" t="inlineStr">
        <is>
          <t>AAV-2022</t>
        </is>
      </c>
      <c r="D1054" t="inlineStr">
        <is>
          <t>241</t>
        </is>
      </c>
      <c r="E1054" t="inlineStr">
        <is>
          <t>BCDKT</t>
        </is>
      </c>
      <c r="F1054" t="inlineStr">
        <is>
          <t>AAV</t>
        </is>
      </c>
      <c r="G1054" t="inlineStr">
        <is>
          <t xml:space="preserve">    1. Chi phí sản xuất, kinh doanh dở dang dài hạn</t>
        </is>
      </c>
      <c r="H1054" t="n">
        <v>172537</v>
      </c>
    </row>
    <row r="1055">
      <c r="A1055" s="368" t="n">
        <v>1053</v>
      </c>
      <c r="B1055" t="inlineStr">
        <is>
          <t>0800819038</t>
        </is>
      </c>
      <c r="C1055" t="inlineStr">
        <is>
          <t>AAV-2022</t>
        </is>
      </c>
      <c r="D1055" t="inlineStr">
        <is>
          <t>260</t>
        </is>
      </c>
      <c r="E1055" t="inlineStr">
        <is>
          <t>BCDKT</t>
        </is>
      </c>
      <c r="F1055" t="inlineStr">
        <is>
          <t>AAV</t>
        </is>
      </c>
      <c r="G1055" t="inlineStr">
        <is>
          <t xml:space="preserve">    VI. Tài sản dài hạn khác</t>
        </is>
      </c>
      <c r="H1055" t="n">
        <v>13870</v>
      </c>
    </row>
    <row r="1056">
      <c r="A1056" s="368" t="n">
        <v>1054</v>
      </c>
      <c r="B1056" t="inlineStr">
        <is>
          <t>0800819038</t>
        </is>
      </c>
      <c r="C1056" t="inlineStr">
        <is>
          <t>AAV-2022</t>
        </is>
      </c>
      <c r="D1056" t="inlineStr">
        <is>
          <t>261</t>
        </is>
      </c>
      <c r="E1056" t="inlineStr">
        <is>
          <t>BCDKT</t>
        </is>
      </c>
      <c r="F1056" t="inlineStr">
        <is>
          <t>AAV</t>
        </is>
      </c>
      <c r="G1056" t="inlineStr">
        <is>
          <t xml:space="preserve">    1. Chi phí trả trước dài hạn</t>
        </is>
      </c>
      <c r="H1056" t="n">
        <v>13870</v>
      </c>
    </row>
    <row r="1057">
      <c r="A1057" s="368" t="n">
        <v>1055</v>
      </c>
      <c r="B1057" t="inlineStr">
        <is>
          <t>0800819038</t>
        </is>
      </c>
      <c r="C1057" t="inlineStr">
        <is>
          <t>AAV-2022</t>
        </is>
      </c>
      <c r="D1057" t="inlineStr">
        <is>
          <t>269</t>
        </is>
      </c>
      <c r="E1057" t="inlineStr">
        <is>
          <t>BCDKT</t>
        </is>
      </c>
      <c r="F1057" t="inlineStr">
        <is>
          <t>AAV</t>
        </is>
      </c>
      <c r="G1057" t="inlineStr">
        <is>
          <t xml:space="preserve">   VII. Lợi thế thương mại</t>
        </is>
      </c>
      <c r="H1057" t="n">
        <v>64134</v>
      </c>
    </row>
    <row r="1058">
      <c r="A1058" s="368" t="n">
        <v>1056</v>
      </c>
      <c r="B1058" t="inlineStr">
        <is>
          <t>0800819038</t>
        </is>
      </c>
      <c r="C1058" t="inlineStr">
        <is>
          <t>AAV-2022</t>
        </is>
      </c>
      <c r="D1058" t="inlineStr">
        <is>
          <t>270</t>
        </is>
      </c>
      <c r="E1058" t="inlineStr">
        <is>
          <t>BCDKT</t>
        </is>
      </c>
      <c r="F1058" t="inlineStr">
        <is>
          <t>AAV</t>
        </is>
      </c>
      <c r="G1058" t="inlineStr">
        <is>
          <t xml:space="preserve"> TỔNG CỘNG TÀI SẢN</t>
        </is>
      </c>
      <c r="H1058" t="n">
        <v>1079605</v>
      </c>
    </row>
    <row r="1059">
      <c r="A1059" s="368" t="n">
        <v>1057</v>
      </c>
      <c r="B1059" t="inlineStr">
        <is>
          <t>0800819038</t>
        </is>
      </c>
      <c r="C1059" t="inlineStr">
        <is>
          <t>AAV-2022</t>
        </is>
      </c>
      <c r="D1059" t="inlineStr">
        <is>
          <t>300</t>
        </is>
      </c>
      <c r="E1059" t="inlineStr">
        <is>
          <t>BCDKT</t>
        </is>
      </c>
      <c r="F1059" t="inlineStr">
        <is>
          <t>AAV</t>
        </is>
      </c>
      <c r="G1059" t="inlineStr">
        <is>
          <t xml:space="preserve">   A. NỢ PHẢI TRẢ</t>
        </is>
      </c>
      <c r="H1059" t="n">
        <v>270529</v>
      </c>
    </row>
    <row r="1060">
      <c r="A1060" s="368" t="n">
        <v>1058</v>
      </c>
      <c r="B1060" t="inlineStr">
        <is>
          <t>0800819038</t>
        </is>
      </c>
      <c r="C1060" t="inlineStr">
        <is>
          <t>AAV-2022</t>
        </is>
      </c>
      <c r="D1060" t="inlineStr">
        <is>
          <t>310</t>
        </is>
      </c>
      <c r="E1060" t="inlineStr">
        <is>
          <t>BCDKT</t>
        </is>
      </c>
      <c r="F1060" t="inlineStr">
        <is>
          <t>AAV</t>
        </is>
      </c>
      <c r="G1060" t="inlineStr">
        <is>
          <t xml:space="preserve">    I. Nợ ngắn hạn</t>
        </is>
      </c>
      <c r="H1060" t="n">
        <v>219473</v>
      </c>
    </row>
    <row r="1061">
      <c r="A1061" s="368" t="n">
        <v>1059</v>
      </c>
      <c r="B1061" t="inlineStr">
        <is>
          <t>0800819038</t>
        </is>
      </c>
      <c r="C1061" t="inlineStr">
        <is>
          <t>AAV-2022</t>
        </is>
      </c>
      <c r="D1061" t="inlineStr">
        <is>
          <t>311</t>
        </is>
      </c>
      <c r="E1061" t="inlineStr">
        <is>
          <t>BCDKT</t>
        </is>
      </c>
      <c r="F1061" t="inlineStr">
        <is>
          <t>AAV</t>
        </is>
      </c>
      <c r="G1061" t="inlineStr">
        <is>
          <t xml:space="preserve">    1. Phải trả người bán ngắn hạn</t>
        </is>
      </c>
      <c r="H1061" t="n">
        <v>14517</v>
      </c>
    </row>
    <row r="1062">
      <c r="A1062" s="368" t="n">
        <v>1060</v>
      </c>
      <c r="B1062" t="inlineStr">
        <is>
          <t>0800819038</t>
        </is>
      </c>
      <c r="C1062" t="inlineStr">
        <is>
          <t>AAV-2022</t>
        </is>
      </c>
      <c r="D1062" t="inlineStr">
        <is>
          <t>312</t>
        </is>
      </c>
      <c r="E1062" t="inlineStr">
        <is>
          <t>BCDKT</t>
        </is>
      </c>
      <c r="F1062" t="inlineStr">
        <is>
          <t>AAV</t>
        </is>
      </c>
      <c r="G1062" t="inlineStr">
        <is>
          <t xml:space="preserve">    2. Người mua trả tiền trước ngắn hạn</t>
        </is>
      </c>
      <c r="H1062" t="n">
        <v>1070</v>
      </c>
    </row>
    <row r="1063">
      <c r="A1063" s="368" t="n">
        <v>1061</v>
      </c>
      <c r="B1063" t="inlineStr">
        <is>
          <t>0800819038</t>
        </is>
      </c>
      <c r="C1063" t="inlineStr">
        <is>
          <t>AAV-2022</t>
        </is>
      </c>
      <c r="D1063" t="inlineStr">
        <is>
          <t>313</t>
        </is>
      </c>
      <c r="E1063" t="inlineStr">
        <is>
          <t>BCDKT</t>
        </is>
      </c>
      <c r="F1063" t="inlineStr">
        <is>
          <t>AAV</t>
        </is>
      </c>
      <c r="G1063" t="inlineStr">
        <is>
          <t xml:space="preserve">    3. Thuế và các khoản phải nộp Nhà nước</t>
        </is>
      </c>
      <c r="H1063" t="n">
        <v>6966</v>
      </c>
    </row>
    <row r="1064">
      <c r="A1064" s="368" t="n">
        <v>1062</v>
      </c>
      <c r="B1064" t="inlineStr">
        <is>
          <t>0800819038</t>
        </is>
      </c>
      <c r="C1064" t="inlineStr">
        <is>
          <t>AAV-2022</t>
        </is>
      </c>
      <c r="D1064" t="inlineStr">
        <is>
          <t>314</t>
        </is>
      </c>
      <c r="E1064" t="inlineStr">
        <is>
          <t>BCDKT</t>
        </is>
      </c>
      <c r="F1064" t="inlineStr">
        <is>
          <t>AAV</t>
        </is>
      </c>
      <c r="G1064" t="inlineStr">
        <is>
          <t xml:space="preserve">    4. Phải trả người lao động</t>
        </is>
      </c>
      <c r="H1064" t="n">
        <v>394</v>
      </c>
    </row>
    <row r="1065">
      <c r="A1065" s="368" t="n">
        <v>1063</v>
      </c>
      <c r="B1065" t="inlineStr">
        <is>
          <t>0800819038</t>
        </is>
      </c>
      <c r="C1065" t="inlineStr">
        <is>
          <t>AAV-2022</t>
        </is>
      </c>
      <c r="D1065" t="inlineStr">
        <is>
          <t>315</t>
        </is>
      </c>
      <c r="E1065" t="inlineStr">
        <is>
          <t>BCDKT</t>
        </is>
      </c>
      <c r="F1065" t="inlineStr">
        <is>
          <t>AAV</t>
        </is>
      </c>
      <c r="G1065" t="inlineStr">
        <is>
          <t xml:space="preserve">    5. Chi phí phải trả ngắn hạn</t>
        </is>
      </c>
      <c r="H1065" t="n">
        <v>2186</v>
      </c>
    </row>
    <row r="1066">
      <c r="A1066" s="368" t="n">
        <v>1064</v>
      </c>
      <c r="B1066" t="inlineStr">
        <is>
          <t>0800819038</t>
        </is>
      </c>
      <c r="C1066" t="inlineStr">
        <is>
          <t>AAV-2022</t>
        </is>
      </c>
      <c r="D1066" t="inlineStr">
        <is>
          <t>318</t>
        </is>
      </c>
      <c r="E1066" t="inlineStr">
        <is>
          <t>BCDKT</t>
        </is>
      </c>
      <c r="F1066" t="inlineStr">
        <is>
          <t>AAV</t>
        </is>
      </c>
      <c r="G1066" t="inlineStr">
        <is>
          <t xml:space="preserve">    8. Doanh thu chưa thực hiện ngắn hạn</t>
        </is>
      </c>
      <c r="H1066" t="n">
        <v>9</v>
      </c>
    </row>
    <row r="1067">
      <c r="A1067" s="368" t="n">
        <v>1065</v>
      </c>
      <c r="B1067" t="inlineStr">
        <is>
          <t>0800819038</t>
        </is>
      </c>
      <c r="C1067" t="inlineStr">
        <is>
          <t>AAV-2022</t>
        </is>
      </c>
      <c r="D1067" t="inlineStr">
        <is>
          <t>319</t>
        </is>
      </c>
      <c r="E1067" t="inlineStr">
        <is>
          <t>BCDKT</t>
        </is>
      </c>
      <c r="F1067" t="inlineStr">
        <is>
          <t>AAV</t>
        </is>
      </c>
      <c r="G1067" t="inlineStr">
        <is>
          <t xml:space="preserve">    9. Phải trả ngắn hạn khác</t>
        </is>
      </c>
      <c r="H1067" t="n">
        <v>290</v>
      </c>
    </row>
    <row r="1068">
      <c r="A1068" s="368" t="n">
        <v>1066</v>
      </c>
      <c r="B1068" t="inlineStr">
        <is>
          <t>0800819038</t>
        </is>
      </c>
      <c r="C1068" t="inlineStr">
        <is>
          <t>AAV-2022</t>
        </is>
      </c>
      <c r="D1068" t="inlineStr">
        <is>
          <t>320</t>
        </is>
      </c>
      <c r="E1068" t="inlineStr">
        <is>
          <t>BCDKT</t>
        </is>
      </c>
      <c r="F1068" t="inlineStr">
        <is>
          <t>AAV</t>
        </is>
      </c>
      <c r="G1068" t="inlineStr">
        <is>
          <t xml:space="preserve">    10. Vay và nợ thuê tài chính ngắn hạn</t>
        </is>
      </c>
      <c r="H1068" t="n">
        <v>194042</v>
      </c>
    </row>
    <row r="1069">
      <c r="A1069" s="368" t="n">
        <v>1067</v>
      </c>
      <c r="B1069" t="inlineStr">
        <is>
          <t>0800819038</t>
        </is>
      </c>
      <c r="C1069" t="inlineStr">
        <is>
          <t>AAV-2022</t>
        </is>
      </c>
      <c r="D1069" t="inlineStr">
        <is>
          <t>330</t>
        </is>
      </c>
      <c r="E1069" t="inlineStr">
        <is>
          <t>BCDKT</t>
        </is>
      </c>
      <c r="F1069" t="inlineStr">
        <is>
          <t>AAV</t>
        </is>
      </c>
      <c r="G1069" t="inlineStr">
        <is>
          <t xml:space="preserve">    II. Nợ dài hạn </t>
        </is>
      </c>
      <c r="H1069" t="n">
        <v>51056</v>
      </c>
    </row>
    <row r="1070">
      <c r="A1070" s="368" t="n">
        <v>1068</v>
      </c>
      <c r="B1070" t="inlineStr">
        <is>
          <t>0800819038</t>
        </is>
      </c>
      <c r="C1070" t="inlineStr">
        <is>
          <t>AAV-2022</t>
        </is>
      </c>
      <c r="D1070" t="inlineStr">
        <is>
          <t>332</t>
        </is>
      </c>
      <c r="E1070" t="inlineStr">
        <is>
          <t>BCDKT</t>
        </is>
      </c>
      <c r="F1070" t="inlineStr">
        <is>
          <t>AAV</t>
        </is>
      </c>
      <c r="G1070" t="inlineStr">
        <is>
          <t xml:space="preserve">    2. Người mua trả tiền trước dài hạn</t>
        </is>
      </c>
      <c r="H1070" t="n">
        <v>35024</v>
      </c>
    </row>
    <row r="1071">
      <c r="A1071" s="368" t="n">
        <v>1069</v>
      </c>
      <c r="B1071" t="inlineStr">
        <is>
          <t>0800819038</t>
        </is>
      </c>
      <c r="C1071" t="inlineStr">
        <is>
          <t>AAV-2022</t>
        </is>
      </c>
      <c r="D1071" t="inlineStr">
        <is>
          <t>333</t>
        </is>
      </c>
      <c r="E1071" t="inlineStr">
        <is>
          <t>BCDKT</t>
        </is>
      </c>
      <c r="F1071" t="inlineStr">
        <is>
          <t>AAV</t>
        </is>
      </c>
      <c r="G1071" t="inlineStr">
        <is>
          <t xml:space="preserve">    3. Chi phí phải trả dài hạn</t>
        </is>
      </c>
      <c r="H1071" t="n">
        <v>11890</v>
      </c>
    </row>
    <row r="1072">
      <c r="A1072" s="368" t="n">
        <v>1070</v>
      </c>
      <c r="B1072" t="inlineStr">
        <is>
          <t>0800819038</t>
        </is>
      </c>
      <c r="C1072" t="inlineStr">
        <is>
          <t>AAV-2022</t>
        </is>
      </c>
      <c r="D1072" t="inlineStr">
        <is>
          <t>336</t>
        </is>
      </c>
      <c r="E1072" t="inlineStr">
        <is>
          <t>BCDKT</t>
        </is>
      </c>
      <c r="F1072" t="inlineStr">
        <is>
          <t>AAV</t>
        </is>
      </c>
      <c r="G1072" t="inlineStr">
        <is>
          <t xml:space="preserve">    6. Doanh thu chưa thực hiện dài hạn</t>
        </is>
      </c>
      <c r="H1072" t="n">
        <v>4142</v>
      </c>
    </row>
    <row r="1073">
      <c r="A1073" s="368" t="n">
        <v>1071</v>
      </c>
      <c r="B1073" t="inlineStr">
        <is>
          <t>0800819038</t>
        </is>
      </c>
      <c r="C1073" t="inlineStr">
        <is>
          <t>AAV-2022</t>
        </is>
      </c>
      <c r="D1073" t="inlineStr">
        <is>
          <t>400</t>
        </is>
      </c>
      <c r="E1073" t="inlineStr">
        <is>
          <t>BCDKT</t>
        </is>
      </c>
      <c r="F1073" t="inlineStr">
        <is>
          <t>AAV</t>
        </is>
      </c>
      <c r="G1073" t="inlineStr">
        <is>
          <t xml:space="preserve">   B. VỐN CHỦ SỞ HỮU</t>
        </is>
      </c>
      <c r="H1073" t="n">
        <v>809076</v>
      </c>
    </row>
    <row r="1074">
      <c r="A1074" s="368" t="n">
        <v>1072</v>
      </c>
      <c r="B1074" t="inlineStr">
        <is>
          <t>0800819038</t>
        </is>
      </c>
      <c r="C1074" t="inlineStr">
        <is>
          <t>AAV-2022</t>
        </is>
      </c>
      <c r="D1074" t="inlineStr">
        <is>
          <t>410</t>
        </is>
      </c>
      <c r="E1074" t="inlineStr">
        <is>
          <t>BCDKT</t>
        </is>
      </c>
      <c r="F1074" t="inlineStr">
        <is>
          <t>AAV</t>
        </is>
      </c>
      <c r="G1074" t="inlineStr">
        <is>
          <t xml:space="preserve">    I. Vốn chủ sở hữu</t>
        </is>
      </c>
      <c r="H1074" t="n">
        <v>809076</v>
      </c>
    </row>
    <row r="1075">
      <c r="A1075" s="368" t="n">
        <v>1073</v>
      </c>
      <c r="B1075" t="inlineStr">
        <is>
          <t>0800819038</t>
        </is>
      </c>
      <c r="C1075" t="inlineStr">
        <is>
          <t>AAV-2022</t>
        </is>
      </c>
      <c r="D1075" t="inlineStr">
        <is>
          <t>411</t>
        </is>
      </c>
      <c r="E1075" t="inlineStr">
        <is>
          <t>BCDKT</t>
        </is>
      </c>
      <c r="F1075" t="inlineStr">
        <is>
          <t>AAV</t>
        </is>
      </c>
      <c r="G1075" t="inlineStr">
        <is>
          <t xml:space="preserve">     1. Vốn góp của chủ sở hữu</t>
        </is>
      </c>
      <c r="H1075" t="n">
        <v>689877</v>
      </c>
    </row>
    <row r="1076">
      <c r="A1076" s="368" t="n">
        <v>1074</v>
      </c>
      <c r="B1076" t="inlineStr">
        <is>
          <t>0800819038</t>
        </is>
      </c>
      <c r="C1076" t="inlineStr">
        <is>
          <t>AAV-2022</t>
        </is>
      </c>
      <c r="D1076" t="inlineStr">
        <is>
          <t>411a</t>
        </is>
      </c>
      <c r="E1076" t="inlineStr">
        <is>
          <t>BCDKT</t>
        </is>
      </c>
      <c r="F1076" t="inlineStr">
        <is>
          <t>AAV</t>
        </is>
      </c>
      <c r="G1076" t="inlineStr">
        <is>
          <t xml:space="preserve">     - Cổ phiếu phổ thông có quyền biểu quyết</t>
        </is>
      </c>
      <c r="H1076" t="n">
        <v>689877</v>
      </c>
    </row>
    <row r="1077">
      <c r="A1077" s="368" t="n">
        <v>1075</v>
      </c>
      <c r="B1077" t="inlineStr">
        <is>
          <t>0800819038</t>
        </is>
      </c>
      <c r="C1077" t="inlineStr">
        <is>
          <t>AAV-2022</t>
        </is>
      </c>
      <c r="D1077" t="inlineStr">
        <is>
          <t>412</t>
        </is>
      </c>
      <c r="E1077" t="inlineStr">
        <is>
          <t>BCDKT</t>
        </is>
      </c>
      <c r="F1077" t="inlineStr">
        <is>
          <t>AAV</t>
        </is>
      </c>
      <c r="G1077" t="inlineStr">
        <is>
          <t xml:space="preserve">    2. Thặng dư vốn cổ phần</t>
        </is>
      </c>
      <c r="H1077" t="n">
        <v>65712</v>
      </c>
    </row>
    <row r="1078">
      <c r="A1078" s="368" t="n">
        <v>1076</v>
      </c>
      <c r="B1078" t="inlineStr">
        <is>
          <t>0800819038</t>
        </is>
      </c>
      <c r="C1078" t="inlineStr">
        <is>
          <t>AAV-2022</t>
        </is>
      </c>
      <c r="D1078" t="inlineStr">
        <is>
          <t>421</t>
        </is>
      </c>
      <c r="E1078" t="inlineStr">
        <is>
          <t>BCDKT</t>
        </is>
      </c>
      <c r="F1078" t="inlineStr">
        <is>
          <t>AAV</t>
        </is>
      </c>
      <c r="G1078" t="inlineStr">
        <is>
          <t xml:space="preserve">     11. Lợi nhuận sau thuế chưa phân phối</t>
        </is>
      </c>
      <c r="H1078" t="n">
        <v>4671</v>
      </c>
    </row>
    <row r="1079">
      <c r="A1079" s="368" t="n">
        <v>1077</v>
      </c>
      <c r="B1079" t="inlineStr">
        <is>
          <t>0800819038</t>
        </is>
      </c>
      <c r="C1079" t="inlineStr">
        <is>
          <t>AAV-2022</t>
        </is>
      </c>
      <c r="D1079" t="inlineStr">
        <is>
          <t>421a</t>
        </is>
      </c>
      <c r="E1079" t="inlineStr">
        <is>
          <t>BCDKT</t>
        </is>
      </c>
      <c r="F1079" t="inlineStr">
        <is>
          <t>AAV</t>
        </is>
      </c>
      <c r="G1079" t="inlineStr">
        <is>
          <t xml:space="preserve">     - LNST chưa phân phối lũy kế đến cuối kỳ trước</t>
        </is>
      </c>
      <c r="H1079" t="n">
        <v>3163</v>
      </c>
    </row>
    <row r="1080">
      <c r="A1080" s="368" t="n">
        <v>1078</v>
      </c>
      <c r="B1080" t="inlineStr">
        <is>
          <t>0800819038</t>
        </is>
      </c>
      <c r="C1080" t="inlineStr">
        <is>
          <t>AAV-2022</t>
        </is>
      </c>
      <c r="D1080" t="inlineStr">
        <is>
          <t>421b</t>
        </is>
      </c>
      <c r="E1080" t="inlineStr">
        <is>
          <t>BCDKT</t>
        </is>
      </c>
      <c r="F1080" t="inlineStr">
        <is>
          <t>AAV</t>
        </is>
      </c>
      <c r="G1080" t="inlineStr">
        <is>
          <t xml:space="preserve">     - LNST chưa phân phối kỳ này</t>
        </is>
      </c>
      <c r="H1080" t="n">
        <v>1508</v>
      </c>
    </row>
    <row r="1081">
      <c r="A1081" s="368" t="n">
        <v>1079</v>
      </c>
      <c r="B1081" t="inlineStr">
        <is>
          <t>0800819038</t>
        </is>
      </c>
      <c r="C1081" t="inlineStr">
        <is>
          <t>AAV-2022</t>
        </is>
      </c>
      <c r="D1081" t="inlineStr">
        <is>
          <t>429</t>
        </is>
      </c>
      <c r="E1081" t="inlineStr">
        <is>
          <t>BCDKT</t>
        </is>
      </c>
      <c r="F1081" t="inlineStr">
        <is>
          <t>AAV</t>
        </is>
      </c>
      <c r="G1081" t="inlineStr">
        <is>
          <t xml:space="preserve">    13. Lợi ích cổ đông không kiểm soát</t>
        </is>
      </c>
      <c r="H1081" t="n">
        <v>48816</v>
      </c>
    </row>
    <row r="1082">
      <c r="A1082" s="368" t="n">
        <v>1080</v>
      </c>
      <c r="B1082" t="inlineStr">
        <is>
          <t>0800819038</t>
        </is>
      </c>
      <c r="C1082" t="inlineStr">
        <is>
          <t>AAV-2022</t>
        </is>
      </c>
      <c r="D1082" t="inlineStr">
        <is>
          <t>440</t>
        </is>
      </c>
      <c r="E1082" t="inlineStr">
        <is>
          <t>BCDKT</t>
        </is>
      </c>
      <c r="F1082" t="inlineStr">
        <is>
          <t>AAV</t>
        </is>
      </c>
      <c r="G1082" t="inlineStr">
        <is>
          <t xml:space="preserve"> TỔNG CỘNG NGUỒN VỐN</t>
        </is>
      </c>
      <c r="H1082" t="n">
        <v>1079605</v>
      </c>
    </row>
    <row r="1083">
      <c r="A1083" s="368" t="n">
        <v>1081</v>
      </c>
      <c r="B1083" t="inlineStr">
        <is>
          <t>0800819038</t>
        </is>
      </c>
      <c r="C1083" t="inlineStr">
        <is>
          <t>AAV-2022</t>
        </is>
      </c>
      <c r="D1083" t="inlineStr">
        <is>
          <t>01</t>
        </is>
      </c>
      <c r="E1083" t="inlineStr">
        <is>
          <t>KQKD</t>
        </is>
      </c>
      <c r="F1083" t="inlineStr">
        <is>
          <t>AAV</t>
        </is>
      </c>
      <c r="G1083" t="inlineStr">
        <is>
          <t xml:space="preserve">1. Doanh thu bán hàng và cung cấp dịch vụ </t>
        </is>
      </c>
      <c r="H1083" t="n">
        <v>496456</v>
      </c>
    </row>
    <row r="1084">
      <c r="A1084" s="368" t="n">
        <v>1082</v>
      </c>
      <c r="B1084" t="inlineStr">
        <is>
          <t>0800819038</t>
        </is>
      </c>
      <c r="C1084" t="inlineStr">
        <is>
          <t>AAV-2022</t>
        </is>
      </c>
      <c r="D1084" t="inlineStr">
        <is>
          <t>10</t>
        </is>
      </c>
      <c r="E1084" t="inlineStr">
        <is>
          <t>KQKD</t>
        </is>
      </c>
      <c r="F1084" t="inlineStr">
        <is>
          <t>AAV</t>
        </is>
      </c>
      <c r="G1084" t="inlineStr">
        <is>
          <t>3. Doanh thu thuần về bán hàng và cung cấp dịch vụ</t>
        </is>
      </c>
      <c r="H1084" t="n">
        <v>496456</v>
      </c>
    </row>
    <row r="1085">
      <c r="A1085" s="368" t="n">
        <v>1083</v>
      </c>
      <c r="B1085" t="inlineStr">
        <is>
          <t>0800819038</t>
        </is>
      </c>
      <c r="C1085" t="inlineStr">
        <is>
          <t>AAV-2022</t>
        </is>
      </c>
      <c r="D1085" t="inlineStr">
        <is>
          <t>11</t>
        </is>
      </c>
      <c r="E1085" t="inlineStr">
        <is>
          <t>KQKD</t>
        </is>
      </c>
      <c r="F1085" t="inlineStr">
        <is>
          <t>AAV</t>
        </is>
      </c>
      <c r="G1085" t="inlineStr">
        <is>
          <t xml:space="preserve">4. Giá vốn hàng bán </t>
        </is>
      </c>
      <c r="H1085" t="n">
        <v>456508</v>
      </c>
    </row>
    <row r="1086">
      <c r="A1086" s="368" t="n">
        <v>1084</v>
      </c>
      <c r="B1086" t="inlineStr">
        <is>
          <t>0800819038</t>
        </is>
      </c>
      <c r="C1086" t="inlineStr">
        <is>
          <t>AAV-2022</t>
        </is>
      </c>
      <c r="D1086" t="inlineStr">
        <is>
          <t>20</t>
        </is>
      </c>
      <c r="E1086" t="inlineStr">
        <is>
          <t>KQKD</t>
        </is>
      </c>
      <c r="F1086" t="inlineStr">
        <is>
          <t>AAV</t>
        </is>
      </c>
      <c r="G1086" t="inlineStr">
        <is>
          <t>5. Lợi nhuận gộp về bán hàng và cung cấp dịch vụ</t>
        </is>
      </c>
      <c r="H1086" t="n">
        <v>39948</v>
      </c>
    </row>
    <row r="1087">
      <c r="A1087" s="368" t="n">
        <v>1085</v>
      </c>
      <c r="B1087" t="inlineStr">
        <is>
          <t>0800819038</t>
        </is>
      </c>
      <c r="C1087" t="inlineStr">
        <is>
          <t>AAV-2022</t>
        </is>
      </c>
      <c r="D1087" t="inlineStr">
        <is>
          <t>21</t>
        </is>
      </c>
      <c r="E1087" t="inlineStr">
        <is>
          <t>KQKD</t>
        </is>
      </c>
      <c r="F1087" t="inlineStr">
        <is>
          <t>AAV</t>
        </is>
      </c>
      <c r="G1087" t="inlineStr">
        <is>
          <t xml:space="preserve">6.Doanh thu hoạt động tài chính </t>
        </is>
      </c>
      <c r="H1087" t="n">
        <v>1946</v>
      </c>
    </row>
    <row r="1088">
      <c r="A1088" s="368" t="n">
        <v>1086</v>
      </c>
      <c r="B1088" t="inlineStr">
        <is>
          <t>0800819038</t>
        </is>
      </c>
      <c r="C1088" t="inlineStr">
        <is>
          <t>AAV-2022</t>
        </is>
      </c>
      <c r="D1088" t="inlineStr">
        <is>
          <t>22</t>
        </is>
      </c>
      <c r="E1088" t="inlineStr">
        <is>
          <t>KQKD</t>
        </is>
      </c>
      <c r="F1088" t="inlineStr">
        <is>
          <t>AAV</t>
        </is>
      </c>
      <c r="G1088" t="inlineStr">
        <is>
          <t xml:space="preserve">7. Chi phí tài chính </t>
        </is>
      </c>
      <c r="H1088" t="n">
        <v>6675</v>
      </c>
    </row>
    <row r="1089">
      <c r="A1089" s="368" t="n">
        <v>1087</v>
      </c>
      <c r="B1089" t="inlineStr">
        <is>
          <t>0800819038</t>
        </is>
      </c>
      <c r="C1089" t="inlineStr">
        <is>
          <t>AAV-2022</t>
        </is>
      </c>
      <c r="D1089" t="inlineStr">
        <is>
          <t>23</t>
        </is>
      </c>
      <c r="E1089" t="inlineStr">
        <is>
          <t>KQKD</t>
        </is>
      </c>
      <c r="F1089" t="inlineStr">
        <is>
          <t>AAV</t>
        </is>
      </c>
      <c r="G1089" t="inlineStr">
        <is>
          <t xml:space="preserve">   Trong đó :Chi phí lãi vay</t>
        </is>
      </c>
      <c r="H1089" t="n">
        <v>6675</v>
      </c>
    </row>
    <row r="1090">
      <c r="A1090" s="368" t="n">
        <v>1088</v>
      </c>
      <c r="B1090" t="inlineStr">
        <is>
          <t>0800819038</t>
        </is>
      </c>
      <c r="C1090" t="inlineStr">
        <is>
          <t>AAV-2022</t>
        </is>
      </c>
      <c r="D1090" t="inlineStr">
        <is>
          <t>25</t>
        </is>
      </c>
      <c r="E1090" t="inlineStr">
        <is>
          <t>KQKD</t>
        </is>
      </c>
      <c r="F1090" t="inlineStr">
        <is>
          <t>AAV</t>
        </is>
      </c>
      <c r="G1090" t="inlineStr">
        <is>
          <t xml:space="preserve">9. Chi phí bán hàng </t>
        </is>
      </c>
      <c r="H1090" t="n">
        <v>2</v>
      </c>
    </row>
    <row r="1091">
      <c r="A1091" s="368" t="n">
        <v>1089</v>
      </c>
      <c r="B1091" t="inlineStr">
        <is>
          <t>0800819038</t>
        </is>
      </c>
      <c r="C1091" t="inlineStr">
        <is>
          <t>AAV-2022</t>
        </is>
      </c>
      <c r="D1091" t="inlineStr">
        <is>
          <t>26</t>
        </is>
      </c>
      <c r="E1091" t="inlineStr">
        <is>
          <t>KQKD</t>
        </is>
      </c>
      <c r="F1091" t="inlineStr">
        <is>
          <t>AAV</t>
        </is>
      </c>
      <c r="G1091" t="inlineStr">
        <is>
          <t xml:space="preserve">10. Chi phí quản lý doanh nghiệp </t>
        </is>
      </c>
      <c r="H1091" t="n">
        <v>28274</v>
      </c>
    </row>
    <row r="1092">
      <c r="A1092" s="368" t="n">
        <v>1090</v>
      </c>
      <c r="B1092" t="inlineStr">
        <is>
          <t>0800819038</t>
        </is>
      </c>
      <c r="C1092" t="inlineStr">
        <is>
          <t>AAV-2022</t>
        </is>
      </c>
      <c r="D1092" t="inlineStr">
        <is>
          <t>30</t>
        </is>
      </c>
      <c r="E1092" t="inlineStr">
        <is>
          <t>KQKD</t>
        </is>
      </c>
      <c r="F1092" t="inlineStr">
        <is>
          <t>AAV</t>
        </is>
      </c>
      <c r="G1092" t="inlineStr">
        <is>
          <t>11. Lợi nhuận thuần từ hoạt động kinh doanh</t>
        </is>
      </c>
      <c r="H1092" t="n">
        <v>6944</v>
      </c>
    </row>
    <row r="1093">
      <c r="A1093" s="368" t="n">
        <v>1091</v>
      </c>
      <c r="B1093" t="inlineStr">
        <is>
          <t>0800819038</t>
        </is>
      </c>
      <c r="C1093" t="inlineStr">
        <is>
          <t>AAV-2022</t>
        </is>
      </c>
      <c r="D1093" t="inlineStr">
        <is>
          <t>31</t>
        </is>
      </c>
      <c r="E1093" t="inlineStr">
        <is>
          <t>KQKD</t>
        </is>
      </c>
      <c r="F1093" t="inlineStr">
        <is>
          <t>AAV</t>
        </is>
      </c>
      <c r="G1093" t="inlineStr">
        <is>
          <t xml:space="preserve">12. Thu nhập khác </t>
        </is>
      </c>
      <c r="H1093" t="n">
        <v>0</v>
      </c>
    </row>
    <row r="1094">
      <c r="A1094" s="368" t="n">
        <v>1092</v>
      </c>
      <c r="B1094" t="inlineStr">
        <is>
          <t>0800819038</t>
        </is>
      </c>
      <c r="C1094" t="inlineStr">
        <is>
          <t>AAV-2022</t>
        </is>
      </c>
      <c r="D1094" t="inlineStr">
        <is>
          <t>32</t>
        </is>
      </c>
      <c r="E1094" t="inlineStr">
        <is>
          <t>KQKD</t>
        </is>
      </c>
      <c r="F1094" t="inlineStr">
        <is>
          <t>AAV</t>
        </is>
      </c>
      <c r="G1094" t="inlineStr">
        <is>
          <t xml:space="preserve">13. Chi phí khác </t>
        </is>
      </c>
      <c r="H1094" t="n">
        <v>12</v>
      </c>
    </row>
    <row r="1095">
      <c r="A1095" s="368" t="n">
        <v>1093</v>
      </c>
      <c r="B1095" t="inlineStr">
        <is>
          <t>0800819038</t>
        </is>
      </c>
      <c r="C1095" t="inlineStr">
        <is>
          <t>AAV-2022</t>
        </is>
      </c>
      <c r="D1095" t="inlineStr">
        <is>
          <t>40</t>
        </is>
      </c>
      <c r="E1095" t="inlineStr">
        <is>
          <t>KQKD</t>
        </is>
      </c>
      <c r="F1095" t="inlineStr">
        <is>
          <t>AAV</t>
        </is>
      </c>
      <c r="G1095" t="inlineStr">
        <is>
          <t>14. Lợi nhuận khác</t>
        </is>
      </c>
      <c r="H1095" t="n">
        <v>-12</v>
      </c>
    </row>
    <row r="1096">
      <c r="A1096" s="368" t="n">
        <v>1094</v>
      </c>
      <c r="B1096" t="inlineStr">
        <is>
          <t>0800819038</t>
        </is>
      </c>
      <c r="C1096" t="inlineStr">
        <is>
          <t>AAV-2022</t>
        </is>
      </c>
      <c r="D1096" t="inlineStr">
        <is>
          <t>50</t>
        </is>
      </c>
      <c r="E1096" t="inlineStr">
        <is>
          <t>KQKD</t>
        </is>
      </c>
      <c r="F1096" t="inlineStr">
        <is>
          <t>AAV</t>
        </is>
      </c>
      <c r="G1096" t="inlineStr">
        <is>
          <t>15. Tổng lợi nhuận kế toán trước thuế</t>
        </is>
      </c>
      <c r="H1096" t="n">
        <v>6932</v>
      </c>
    </row>
    <row r="1097">
      <c r="A1097" s="368" t="n">
        <v>1095</v>
      </c>
      <c r="B1097" t="inlineStr">
        <is>
          <t>0800819038</t>
        </is>
      </c>
      <c r="C1097" t="inlineStr">
        <is>
          <t>AAV-2022</t>
        </is>
      </c>
      <c r="D1097" t="inlineStr">
        <is>
          <t>51</t>
        </is>
      </c>
      <c r="E1097" t="inlineStr">
        <is>
          <t>KQKD</t>
        </is>
      </c>
      <c r="F1097" t="inlineStr">
        <is>
          <t>AAV</t>
        </is>
      </c>
      <c r="G1097" t="inlineStr">
        <is>
          <t>16. Chi phí thuế TNDN hiện hành</t>
        </is>
      </c>
      <c r="H1097" t="n">
        <v>3416</v>
      </c>
    </row>
    <row r="1098">
      <c r="A1098" s="368" t="n">
        <v>1096</v>
      </c>
      <c r="B1098" t="inlineStr">
        <is>
          <t>0800819038</t>
        </is>
      </c>
      <c r="C1098" t="inlineStr">
        <is>
          <t>AAV-2022</t>
        </is>
      </c>
      <c r="D1098" t="inlineStr">
        <is>
          <t>60</t>
        </is>
      </c>
      <c r="E1098" t="inlineStr">
        <is>
          <t>KQKD</t>
        </is>
      </c>
      <c r="F1098" t="inlineStr">
        <is>
          <t>AAV</t>
        </is>
      </c>
      <c r="G1098" t="inlineStr">
        <is>
          <t>18. Lợi nhuận sau thuế thu nhập doanh nghiệp</t>
        </is>
      </c>
      <c r="H1098" t="n">
        <v>3516</v>
      </c>
    </row>
    <row r="1099">
      <c r="A1099" s="368" t="n">
        <v>1097</v>
      </c>
      <c r="B1099" t="inlineStr">
        <is>
          <t>0800819038</t>
        </is>
      </c>
      <c r="C1099" t="inlineStr">
        <is>
          <t>AAV-2022</t>
        </is>
      </c>
      <c r="D1099" t="inlineStr">
        <is>
          <t>62</t>
        </is>
      </c>
      <c r="E1099" t="inlineStr">
        <is>
          <t>KQKD</t>
        </is>
      </c>
      <c r="F1099" t="inlineStr">
        <is>
          <t>AAV</t>
        </is>
      </c>
      <c r="G1099" t="inlineStr">
        <is>
          <t>Lợi ích của cổ đông thiểu số</t>
        </is>
      </c>
      <c r="H1099" t="n">
        <v>2008</v>
      </c>
    </row>
    <row r="1100">
      <c r="A1100" s="368" t="n">
        <v>1098</v>
      </c>
      <c r="B1100" t="inlineStr">
        <is>
          <t>0800819038</t>
        </is>
      </c>
      <c r="C1100" t="inlineStr">
        <is>
          <t>AAV-2022</t>
        </is>
      </c>
      <c r="D1100" t="inlineStr">
        <is>
          <t>61</t>
        </is>
      </c>
      <c r="E1100" t="inlineStr">
        <is>
          <t>KQKD</t>
        </is>
      </c>
      <c r="F1100" t="inlineStr">
        <is>
          <t>AAV</t>
        </is>
      </c>
      <c r="G1100" t="inlineStr">
        <is>
          <t>Lợi nhuận sau thuế của cổ đông của Công ty mẹ</t>
        </is>
      </c>
      <c r="H1100" t="n">
        <v>1508</v>
      </c>
    </row>
    <row r="1101">
      <c r="A1101" s="368" t="n">
        <v>1099</v>
      </c>
      <c r="B1101" t="inlineStr">
        <is>
          <t>0800819038</t>
        </is>
      </c>
      <c r="C1101" t="inlineStr">
        <is>
          <t>AAV-2022</t>
        </is>
      </c>
      <c r="D1101" t="inlineStr">
        <is>
          <t>70</t>
        </is>
      </c>
      <c r="E1101" t="inlineStr">
        <is>
          <t>KQKD</t>
        </is>
      </c>
      <c r="F1101" t="inlineStr">
        <is>
          <t>AAV</t>
        </is>
      </c>
      <c r="G1101" t="inlineStr">
        <is>
          <t>19. Lãi cơ bản trên cổ phiếu (*)</t>
        </is>
      </c>
      <c r="H1101" t="n">
        <v>22</v>
      </c>
    </row>
    <row r="1102">
      <c r="A1102" s="368" t="n">
        <v>1100</v>
      </c>
      <c r="B1102" t="inlineStr">
        <is>
          <t>0800819038</t>
        </is>
      </c>
      <c r="C1102" t="inlineStr">
        <is>
          <t>AAV-2022</t>
        </is>
      </c>
      <c r="D1102" t="inlineStr">
        <is>
          <t>01</t>
        </is>
      </c>
      <c r="E1102" t="inlineStr">
        <is>
          <t>LCTTGT</t>
        </is>
      </c>
      <c r="F1102" t="inlineStr">
        <is>
          <t>AAV</t>
        </is>
      </c>
      <c r="G1102" t="inlineStr">
        <is>
          <t>1. Lợi nhuận trước thuế</t>
        </is>
      </c>
      <c r="H1102" t="n">
        <v>6932</v>
      </c>
    </row>
    <row r="1103">
      <c r="A1103" s="368" t="n">
        <v>1101</v>
      </c>
      <c r="B1103" t="inlineStr">
        <is>
          <t>0800819038</t>
        </is>
      </c>
      <c r="C1103" t="inlineStr">
        <is>
          <t>AAV-2022</t>
        </is>
      </c>
      <c r="D1103" t="inlineStr">
        <is>
          <t>02</t>
        </is>
      </c>
      <c r="E1103" t="inlineStr">
        <is>
          <t>LCTTGT</t>
        </is>
      </c>
      <c r="F1103" t="inlineStr">
        <is>
          <t>AAV</t>
        </is>
      </c>
      <c r="G1103" t="inlineStr">
        <is>
          <t xml:space="preserve"> Khấu hao TSCĐ và BĐSĐT</t>
        </is>
      </c>
      <c r="H1103" t="n">
        <v>9774</v>
      </c>
    </row>
    <row r="1104">
      <c r="A1104" s="368" t="n">
        <v>1102</v>
      </c>
      <c r="B1104" t="inlineStr">
        <is>
          <t>0800819038</t>
        </is>
      </c>
      <c r="C1104" t="inlineStr">
        <is>
          <t>AAV-2022</t>
        </is>
      </c>
      <c r="D1104" t="inlineStr">
        <is>
          <t>03</t>
        </is>
      </c>
      <c r="E1104" t="inlineStr">
        <is>
          <t>LCTTGT</t>
        </is>
      </c>
      <c r="F1104" t="inlineStr">
        <is>
          <t>AAV</t>
        </is>
      </c>
      <c r="G1104" t="inlineStr">
        <is>
          <t>Các khoản dự phòng</t>
        </is>
      </c>
      <c r="H1104" t="n">
        <v>6806</v>
      </c>
    </row>
    <row r="1105">
      <c r="A1105" s="368" t="n">
        <v>1103</v>
      </c>
      <c r="B1105" t="inlineStr">
        <is>
          <t>0800819038</t>
        </is>
      </c>
      <c r="C1105" t="inlineStr">
        <is>
          <t>AAV-2022</t>
        </is>
      </c>
      <c r="D1105" t="inlineStr">
        <is>
          <t>05</t>
        </is>
      </c>
      <c r="E1105" t="inlineStr">
        <is>
          <t>LCTTGT</t>
        </is>
      </c>
      <c r="F1105" t="inlineStr">
        <is>
          <t>AAV</t>
        </is>
      </c>
      <c r="G1105" t="inlineStr">
        <is>
          <t>Lãi, lỗ từ hoạt động đầu tư</t>
        </is>
      </c>
      <c r="H1105" t="n">
        <v>-1946</v>
      </c>
    </row>
    <row r="1106">
      <c r="A1106" s="368" t="n">
        <v>1104</v>
      </c>
      <c r="B1106" t="inlineStr">
        <is>
          <t>0800819038</t>
        </is>
      </c>
      <c r="C1106" t="inlineStr">
        <is>
          <t>AAV-2022</t>
        </is>
      </c>
      <c r="D1106" t="inlineStr">
        <is>
          <t>06</t>
        </is>
      </c>
      <c r="E1106" t="inlineStr">
        <is>
          <t>LCTTGT</t>
        </is>
      </c>
      <c r="F1106" t="inlineStr">
        <is>
          <t>AAV</t>
        </is>
      </c>
      <c r="G1106" t="inlineStr">
        <is>
          <t>Chi phí lãi vay</t>
        </is>
      </c>
      <c r="H1106" t="n">
        <v>6675</v>
      </c>
    </row>
    <row r="1107">
      <c r="A1107" s="368" t="n">
        <v>1105</v>
      </c>
      <c r="B1107" t="inlineStr">
        <is>
          <t>0800819038</t>
        </is>
      </c>
      <c r="C1107" t="inlineStr">
        <is>
          <t>AAV-2022</t>
        </is>
      </c>
      <c r="D1107" t="inlineStr">
        <is>
          <t>08</t>
        </is>
      </c>
      <c r="E1107" t="inlineStr">
        <is>
          <t>LCTTGT</t>
        </is>
      </c>
      <c r="F1107" t="inlineStr">
        <is>
          <t>AAV</t>
        </is>
      </c>
      <c r="G1107" t="inlineStr">
        <is>
          <t>3. Lợi nhuận từ hoạt động kinh doanh trước thay đổi vốn lưu động</t>
        </is>
      </c>
      <c r="H1107" t="n">
        <v>28241</v>
      </c>
    </row>
    <row r="1108">
      <c r="A1108" s="368" t="n">
        <v>1106</v>
      </c>
      <c r="B1108" t="inlineStr">
        <is>
          <t>0800819038</t>
        </is>
      </c>
      <c r="C1108" t="inlineStr">
        <is>
          <t>AAV-2022</t>
        </is>
      </c>
      <c r="D1108" t="inlineStr">
        <is>
          <t>09</t>
        </is>
      </c>
      <c r="E1108" t="inlineStr">
        <is>
          <t>LCTTGT</t>
        </is>
      </c>
      <c r="F1108" t="inlineStr">
        <is>
          <t>AAV</t>
        </is>
      </c>
      <c r="G1108" t="inlineStr">
        <is>
          <t>Tăng, giảm các khoản phải thu</t>
        </is>
      </c>
      <c r="H1108" t="n">
        <v>-46322</v>
      </c>
    </row>
    <row r="1109">
      <c r="A1109" s="368" t="n">
        <v>1107</v>
      </c>
      <c r="B1109" t="inlineStr">
        <is>
          <t>0800819038</t>
        </is>
      </c>
      <c r="C1109" t="inlineStr">
        <is>
          <t>AAV-2022</t>
        </is>
      </c>
      <c r="D1109" t="inlineStr">
        <is>
          <t>10</t>
        </is>
      </c>
      <c r="E1109" t="inlineStr">
        <is>
          <t>LCTTGT</t>
        </is>
      </c>
      <c r="F1109" t="inlineStr">
        <is>
          <t>AAV</t>
        </is>
      </c>
      <c r="G1109" t="inlineStr">
        <is>
          <t>Tăng, giảm hàng tồn kho</t>
        </is>
      </c>
      <c r="H1109" t="n">
        <v>-5030</v>
      </c>
    </row>
    <row r="1110">
      <c r="A1110" s="368" t="n">
        <v>1108</v>
      </c>
      <c r="B1110" t="inlineStr">
        <is>
          <t>0800819038</t>
        </is>
      </c>
      <c r="C1110" t="inlineStr">
        <is>
          <t>AAV-2022</t>
        </is>
      </c>
      <c r="D1110" t="inlineStr">
        <is>
          <t>11</t>
        </is>
      </c>
      <c r="E1110" t="inlineStr">
        <is>
          <t>LCTTGT</t>
        </is>
      </c>
      <c r="F1110" t="inlineStr">
        <is>
          <t>AAV</t>
        </is>
      </c>
      <c r="G1110" t="inlineStr">
        <is>
          <t>Tăng, giảm các khoản phải trả (không kể lãi vay phải trả, thuế thu nhập phải nộp)</t>
        </is>
      </c>
      <c r="H1110" t="n">
        <v>-739</v>
      </c>
    </row>
    <row r="1111">
      <c r="A1111" s="368" t="n">
        <v>1109</v>
      </c>
      <c r="B1111" t="inlineStr">
        <is>
          <t>0800819038</t>
        </is>
      </c>
      <c r="C1111" t="inlineStr">
        <is>
          <t>AAV-2022</t>
        </is>
      </c>
      <c r="D1111" t="inlineStr">
        <is>
          <t>12</t>
        </is>
      </c>
      <c r="E1111" t="inlineStr">
        <is>
          <t>LCTTGT</t>
        </is>
      </c>
      <c r="F1111" t="inlineStr">
        <is>
          <t>AAV</t>
        </is>
      </c>
      <c r="G1111" t="inlineStr">
        <is>
          <t>Tăng, giảm chi phí trả trước</t>
        </is>
      </c>
      <c r="H1111" t="n">
        <v>865</v>
      </c>
    </row>
    <row r="1112">
      <c r="A1112" s="368" t="n">
        <v>1110</v>
      </c>
      <c r="B1112" t="inlineStr">
        <is>
          <t>0800819038</t>
        </is>
      </c>
      <c r="C1112" t="inlineStr">
        <is>
          <t>AAV-2022</t>
        </is>
      </c>
      <c r="D1112" t="inlineStr">
        <is>
          <t>14</t>
        </is>
      </c>
      <c r="E1112" t="inlineStr">
        <is>
          <t>LCTTGT</t>
        </is>
      </c>
      <c r="F1112" t="inlineStr">
        <is>
          <t>AAV</t>
        </is>
      </c>
      <c r="G1112" t="inlineStr">
        <is>
          <t>Tiền lãi vay đã trả</t>
        </is>
      </c>
      <c r="H1112" t="n">
        <v>-6786</v>
      </c>
    </row>
    <row r="1113">
      <c r="A1113" s="368" t="n">
        <v>1111</v>
      </c>
      <c r="B1113" t="inlineStr">
        <is>
          <t>0800819038</t>
        </is>
      </c>
      <c r="C1113" t="inlineStr">
        <is>
          <t>AAV-2022</t>
        </is>
      </c>
      <c r="D1113" t="inlineStr">
        <is>
          <t>15</t>
        </is>
      </c>
      <c r="E1113" t="inlineStr">
        <is>
          <t>LCTTGT</t>
        </is>
      </c>
      <c r="F1113" t="inlineStr">
        <is>
          <t>AAV</t>
        </is>
      </c>
      <c r="G1113" t="inlineStr">
        <is>
          <t>Thuế thu nhập doanh nghiệp đã nộp</t>
        </is>
      </c>
      <c r="H1113" t="n">
        <v>-180</v>
      </c>
    </row>
    <row r="1114">
      <c r="A1114" s="368" t="n">
        <v>1112</v>
      </c>
      <c r="B1114" t="inlineStr">
        <is>
          <t>0800819038</t>
        </is>
      </c>
      <c r="C1114" t="inlineStr">
        <is>
          <t>AAV-2022</t>
        </is>
      </c>
      <c r="D1114" t="inlineStr">
        <is>
          <t>20</t>
        </is>
      </c>
      <c r="E1114" t="inlineStr">
        <is>
          <t>LCTTGT</t>
        </is>
      </c>
      <c r="F1114" t="inlineStr">
        <is>
          <t>AAV</t>
        </is>
      </c>
      <c r="G1114" t="inlineStr">
        <is>
          <t>Lưu chuyển tiền thuần từ hoạt động kinh doanh</t>
        </is>
      </c>
      <c r="H1114" t="n">
        <v>-29951</v>
      </c>
    </row>
    <row r="1115">
      <c r="A1115" s="368" t="n">
        <v>1113</v>
      </c>
      <c r="B1115" t="inlineStr">
        <is>
          <t>0800819038</t>
        </is>
      </c>
      <c r="C1115" t="inlineStr">
        <is>
          <t>AAV-2022</t>
        </is>
      </c>
      <c r="D1115" t="inlineStr">
        <is>
          <t>21</t>
        </is>
      </c>
      <c r="E1115" t="inlineStr">
        <is>
          <t>LCTTGT</t>
        </is>
      </c>
      <c r="F1115" t="inlineStr">
        <is>
          <t>AAV</t>
        </is>
      </c>
      <c r="G1115" t="inlineStr">
        <is>
          <t>1. Tiền chi để mua sắm, xây dựng TSCĐ và các tài sản dài hạn khác</t>
        </is>
      </c>
      <c r="H1115" t="n">
        <v>-11469</v>
      </c>
    </row>
    <row r="1116">
      <c r="A1116" s="368" t="n">
        <v>1114</v>
      </c>
      <c r="B1116" t="inlineStr">
        <is>
          <t>0800819038</t>
        </is>
      </c>
      <c r="C1116" t="inlineStr">
        <is>
          <t>AAV-2022</t>
        </is>
      </c>
      <c r="D1116" t="inlineStr">
        <is>
          <t>23</t>
        </is>
      </c>
      <c r="E1116" t="inlineStr">
        <is>
          <t>LCTTGT</t>
        </is>
      </c>
      <c r="F1116" t="inlineStr">
        <is>
          <t>AAV</t>
        </is>
      </c>
      <c r="G1116" t="inlineStr">
        <is>
          <t>3. Tiền chi cho vay, mua các công cụ nợ của đơn vị khác</t>
        </is>
      </c>
      <c r="H1116" t="n">
        <v>-54260</v>
      </c>
    </row>
    <row r="1117">
      <c r="A1117" s="368" t="n">
        <v>1115</v>
      </c>
      <c r="B1117" t="inlineStr">
        <is>
          <t>0800819038</t>
        </is>
      </c>
      <c r="C1117" t="inlineStr">
        <is>
          <t>AAV-2022</t>
        </is>
      </c>
      <c r="D1117" t="inlineStr">
        <is>
          <t>27</t>
        </is>
      </c>
      <c r="E1117" t="inlineStr">
        <is>
          <t>LCTTGT</t>
        </is>
      </c>
      <c r="F1117" t="inlineStr">
        <is>
          <t>AAV</t>
        </is>
      </c>
      <c r="G1117" t="inlineStr">
        <is>
          <t>7. Tiền thu lãi cho vay, cổ tức và lợi nhuận được chia</t>
        </is>
      </c>
      <c r="H1117" t="n">
        <v>1946</v>
      </c>
    </row>
    <row r="1118">
      <c r="A1118" s="368" t="n">
        <v>1116</v>
      </c>
      <c r="B1118" t="inlineStr">
        <is>
          <t>0800819038</t>
        </is>
      </c>
      <c r="C1118" t="inlineStr">
        <is>
          <t>AAV-2022</t>
        </is>
      </c>
      <c r="D1118" t="inlineStr">
        <is>
          <t>30</t>
        </is>
      </c>
      <c r="E1118" t="inlineStr">
        <is>
          <t>LCTTGT</t>
        </is>
      </c>
      <c r="F1118" t="inlineStr">
        <is>
          <t>AAV</t>
        </is>
      </c>
      <c r="G1118" t="inlineStr">
        <is>
          <t>Lưu chuyển tiền thuần từ hoạt động đầu tư</t>
        </is>
      </c>
      <c r="H1118" t="n">
        <v>-63783</v>
      </c>
    </row>
    <row r="1119">
      <c r="A1119" s="368" t="n">
        <v>1117</v>
      </c>
      <c r="B1119" t="inlineStr">
        <is>
          <t>0800819038</t>
        </is>
      </c>
      <c r="C1119" t="inlineStr">
        <is>
          <t>AAV-2022</t>
        </is>
      </c>
      <c r="D1119" t="inlineStr">
        <is>
          <t>31</t>
        </is>
      </c>
      <c r="E1119" t="inlineStr">
        <is>
          <t>LCTTGT</t>
        </is>
      </c>
      <c r="F1119" t="inlineStr">
        <is>
          <t>AAV</t>
        </is>
      </c>
      <c r="G1119" t="inlineStr">
        <is>
          <t>1. Tiền thu từ phát hành cổ phiếu, nhận vốn góp của chủ sở hữu</t>
        </is>
      </c>
      <c r="H1119" t="n">
        <v>23315</v>
      </c>
    </row>
    <row r="1120">
      <c r="A1120" s="368" t="n">
        <v>1118</v>
      </c>
      <c r="B1120" t="inlineStr">
        <is>
          <t>0800819038</t>
        </is>
      </c>
      <c r="C1120" t="inlineStr">
        <is>
          <t>AAV-2022</t>
        </is>
      </c>
      <c r="D1120" t="inlineStr">
        <is>
          <t>33</t>
        </is>
      </c>
      <c r="E1120" t="inlineStr">
        <is>
          <t>LCTTGT</t>
        </is>
      </c>
      <c r="F1120" t="inlineStr">
        <is>
          <t>AAV</t>
        </is>
      </c>
      <c r="G1120" t="inlineStr">
        <is>
          <t>3. Tiền thu từ đi vay</t>
        </is>
      </c>
      <c r="H1120" t="n">
        <v>244462</v>
      </c>
    </row>
    <row r="1121">
      <c r="A1121" s="368" t="n">
        <v>1119</v>
      </c>
      <c r="B1121" t="inlineStr">
        <is>
          <t>0800819038</t>
        </is>
      </c>
      <c r="C1121" t="inlineStr">
        <is>
          <t>AAV-2022</t>
        </is>
      </c>
      <c r="D1121" t="inlineStr">
        <is>
          <t>34</t>
        </is>
      </c>
      <c r="E1121" t="inlineStr">
        <is>
          <t>LCTTGT</t>
        </is>
      </c>
      <c r="F1121" t="inlineStr">
        <is>
          <t>AAV</t>
        </is>
      </c>
      <c r="G1121" t="inlineStr">
        <is>
          <t>4. Tiền trả nợ gốc vay</t>
        </is>
      </c>
      <c r="H1121" t="n">
        <v>-173008</v>
      </c>
    </row>
    <row r="1122">
      <c r="A1122" s="368" t="n">
        <v>1120</v>
      </c>
      <c r="B1122" t="inlineStr">
        <is>
          <t>0800819038</t>
        </is>
      </c>
      <c r="C1122" t="inlineStr">
        <is>
          <t>AAV-2022</t>
        </is>
      </c>
      <c r="D1122" t="inlineStr">
        <is>
          <t>36</t>
        </is>
      </c>
      <c r="E1122" t="inlineStr">
        <is>
          <t>LCTTGT</t>
        </is>
      </c>
      <c r="F1122" t="inlineStr">
        <is>
          <t>AAV</t>
        </is>
      </c>
      <c r="G1122" t="inlineStr">
        <is>
          <t xml:space="preserve">6. Cổ tức, lợi nhuận đã trả cho chủ sở hữu </t>
        </is>
      </c>
      <c r="H1122" t="n">
        <v>-805</v>
      </c>
    </row>
    <row r="1123">
      <c r="A1123" s="368" t="n">
        <v>1121</v>
      </c>
      <c r="B1123" t="inlineStr">
        <is>
          <t>0800819038</t>
        </is>
      </c>
      <c r="C1123" t="inlineStr">
        <is>
          <t>AAV-2022</t>
        </is>
      </c>
      <c r="D1123" t="inlineStr">
        <is>
          <t>40</t>
        </is>
      </c>
      <c r="E1123" t="inlineStr">
        <is>
          <t>LCTTGT</t>
        </is>
      </c>
      <c r="F1123" t="inlineStr">
        <is>
          <t>AAV</t>
        </is>
      </c>
      <c r="G1123" t="inlineStr">
        <is>
          <t>Lưu chuyển tiền thuần từ hoạt động tài chính</t>
        </is>
      </c>
      <c r="H1123" t="n">
        <v>93963</v>
      </c>
    </row>
    <row r="1124">
      <c r="A1124" s="368" t="n">
        <v>1122</v>
      </c>
      <c r="B1124" t="inlineStr">
        <is>
          <t>0800819038</t>
        </is>
      </c>
      <c r="C1124" t="inlineStr">
        <is>
          <t>AAV-2022</t>
        </is>
      </c>
      <c r="D1124" t="inlineStr">
        <is>
          <t>50</t>
        </is>
      </c>
      <c r="E1124" t="inlineStr">
        <is>
          <t>LCTTGT</t>
        </is>
      </c>
      <c r="F1124" t="inlineStr">
        <is>
          <t>AAV</t>
        </is>
      </c>
      <c r="G1124" t="inlineStr">
        <is>
          <t>Lưu chuyển tiền thuần trong kỳ</t>
        </is>
      </c>
      <c r="H1124" t="n">
        <v>229</v>
      </c>
    </row>
    <row r="1125">
      <c r="A1125" s="368" t="n">
        <v>1123</v>
      </c>
      <c r="B1125" t="inlineStr">
        <is>
          <t>0800819038</t>
        </is>
      </c>
      <c r="C1125" t="inlineStr">
        <is>
          <t>AAV-2022</t>
        </is>
      </c>
      <c r="D1125" t="inlineStr">
        <is>
          <t>60</t>
        </is>
      </c>
      <c r="E1125" t="inlineStr">
        <is>
          <t>LCTTGT</t>
        </is>
      </c>
      <c r="F1125" t="inlineStr">
        <is>
          <t>AAV</t>
        </is>
      </c>
      <c r="G1125" t="inlineStr">
        <is>
          <t>Tiền và tương đương tiền đầu kỳ</t>
        </is>
      </c>
      <c r="H1125" t="n">
        <v>2213</v>
      </c>
    </row>
    <row r="1126">
      <c r="A1126" s="368" t="n">
        <v>1124</v>
      </c>
      <c r="B1126" t="inlineStr">
        <is>
          <t>0800819038</t>
        </is>
      </c>
      <c r="C1126" t="inlineStr">
        <is>
          <t>AAV-2022</t>
        </is>
      </c>
      <c r="D1126" t="inlineStr">
        <is>
          <t>70</t>
        </is>
      </c>
      <c r="E1126" t="inlineStr">
        <is>
          <t>LCTTGT</t>
        </is>
      </c>
      <c r="F1126" t="inlineStr">
        <is>
          <t>AAV</t>
        </is>
      </c>
      <c r="G1126" t="inlineStr">
        <is>
          <t>Tiền và tương đương tiền cuối kỳ</t>
        </is>
      </c>
      <c r="H1126" t="n">
        <v>2442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L105"/>
  <sheetViews>
    <sheetView zoomScale="80" zoomScaleNormal="80" workbookViewId="0">
      <selection activeCell="G12" sqref="G12"/>
    </sheetView>
  </sheetViews>
  <sheetFormatPr baseColWidth="8" defaultColWidth="8.6640625" defaultRowHeight="14.4"/>
  <cols>
    <col width="32.109375" customWidth="1" style="162" min="1" max="1"/>
    <col width="15.44140625" customWidth="1" style="162" min="2" max="2"/>
    <col width="11" customWidth="1" style="162" min="3" max="3"/>
    <col width="10.44140625" customWidth="1" style="162" min="4" max="5"/>
    <col width="12" bestFit="1" customWidth="1" style="162" min="6" max="6"/>
    <col width="12.44140625" bestFit="1" customWidth="1" style="162" min="7" max="9"/>
    <col width="12.33203125" bestFit="1" customWidth="1" style="162" min="10" max="13"/>
    <col width="11.33203125" customWidth="1" style="162" min="14" max="14"/>
    <col width="10.109375" customWidth="1" style="162" min="15" max="15"/>
    <col width="43.6640625" customWidth="1" style="162" min="16" max="16"/>
    <col width="8.6640625" customWidth="1" style="162" min="17" max="17"/>
    <col width="13.33203125" customWidth="1" style="162" min="18" max="18"/>
    <col width="12.109375" customWidth="1" style="162" min="19" max="20"/>
    <col width="11.33203125" bestFit="1" customWidth="1" style="162" min="21" max="21"/>
    <col width="11.6640625" bestFit="1" customWidth="1" style="162" min="22" max="22"/>
    <col width="11.88671875" bestFit="1" customWidth="1" style="162" min="23" max="23"/>
    <col width="13.109375" bestFit="1" customWidth="1" style="162" min="24" max="24"/>
    <col width="13.6640625" bestFit="1" customWidth="1" style="162" min="25" max="25"/>
    <col width="13.33203125" customWidth="1" style="162" min="26" max="28"/>
    <col width="13.109375" bestFit="1" customWidth="1" style="162" min="30" max="30"/>
  </cols>
  <sheetData>
    <row r="1" ht="21.75" customHeight="1" s="162">
      <c r="A1" s="220" t="inlineStr">
        <is>
          <t>Assumption</t>
        </is>
      </c>
      <c r="B1" s="220" t="n"/>
      <c r="D1" s="340" t="n">
        <v>2022</v>
      </c>
      <c r="E1" s="340" t="n">
        <v>2023</v>
      </c>
      <c r="F1" s="340" t="n">
        <v>2024</v>
      </c>
      <c r="G1" s="340" t="n">
        <v>2025</v>
      </c>
    </row>
    <row r="2" ht="21.75" customHeight="1" s="162">
      <c r="A2" t="inlineStr">
        <is>
          <t>Effective tax rate</t>
        </is>
      </c>
      <c r="C2" s="96" t="n"/>
      <c r="D2" s="96" t="n">
        <v>0.1646118887838786</v>
      </c>
      <c r="E2" s="96" t="n">
        <v>0.1908893865344811</v>
      </c>
      <c r="F2" s="96" t="n">
        <v>0.2054135727474566</v>
      </c>
      <c r="G2" s="96" t="n">
        <v>0.1919596529152776</v>
      </c>
    </row>
    <row r="3" ht="21.75" customHeight="1" s="162">
      <c r="A3" t="inlineStr">
        <is>
          <t>Gross margin</t>
        </is>
      </c>
      <c r="C3" s="96" t="n"/>
      <c r="D3" s="96" t="n">
        <v>0.1260008356377786</v>
      </c>
      <c r="E3" s="96" t="n">
        <v>0.1312276287753312</v>
      </c>
      <c r="F3" s="96" t="n">
        <v>0.1431518765983398</v>
      </c>
      <c r="G3" s="96" t="n">
        <v>0.1507601085809887</v>
      </c>
    </row>
    <row r="4" ht="21.75" customHeight="1" s="162">
      <c r="A4" t="inlineStr">
        <is>
          <t>Original profit after tax</t>
        </is>
      </c>
      <c r="D4" s="341" t="n">
        <v>873458</v>
      </c>
      <c r="E4" s="341" t="n">
        <v>958677.946807074</v>
      </c>
      <c r="F4" s="341" t="n">
        <v>1296893.772277366</v>
      </c>
      <c r="G4" s="341" t="n">
        <v>1814838.418543609</v>
      </c>
      <c r="H4" s="96" t="n"/>
    </row>
    <row r="5" ht="21.75" customHeight="1" s="162">
      <c r="A5" t="inlineStr">
        <is>
          <t>% Phải thu ngắn hạn khách hàng + Trả trước người bán</t>
        </is>
      </c>
      <c r="C5" s="98" t="n">
        <v>0.5</v>
      </c>
      <c r="D5" s="96" t="n"/>
      <c r="E5" s="96" t="n"/>
      <c r="F5" s="96" t="n"/>
      <c r="G5" s="96" t="n"/>
      <c r="H5" s="96" t="n"/>
    </row>
    <row r="6" ht="18" customHeight="1" s="162">
      <c r="A6" t="inlineStr">
        <is>
          <t>Đầu tư nắm giữ đến ngày đáo hạn</t>
        </is>
      </c>
      <c r="C6" s="99" t="n">
        <v>1422878</v>
      </c>
      <c r="D6" s="96" t="n"/>
      <c r="E6" s="96" t="n"/>
      <c r="F6" s="96" t="n"/>
      <c r="G6" s="96" t="n"/>
      <c r="H6" s="96" t="n"/>
    </row>
    <row r="7" ht="21.75" customHeight="1" s="162">
      <c r="A7" s="16" t="inlineStr">
        <is>
          <t>1st Test: revenue drop</t>
        </is>
      </c>
    </row>
    <row r="8">
      <c r="A8" t="inlineStr">
        <is>
          <t>Test revene reduction</t>
        </is>
      </c>
      <c r="C8" s="98" t="n">
        <v>0</v>
      </c>
      <c r="I8" s="223" t="n"/>
      <c r="J8" s="223" t="n"/>
      <c r="O8" s="18" t="n"/>
      <c r="R8" s="341" t="n"/>
      <c r="S8" s="341" t="n"/>
      <c r="T8" s="341" t="n"/>
      <c r="U8" s="341" t="n"/>
      <c r="V8" s="341" t="n"/>
      <c r="W8" s="341" t="n"/>
      <c r="X8" s="341" t="n"/>
      <c r="Y8" s="341" t="n"/>
      <c r="Z8" s="341" t="n"/>
      <c r="AA8" s="341" t="n"/>
      <c r="AB8" s="341" t="n"/>
    </row>
    <row r="9">
      <c r="A9" t="inlineStr">
        <is>
          <t>Change in profit after tax</t>
        </is>
      </c>
      <c r="D9" s="342">
        <f>J31-D4</f>
        <v/>
      </c>
      <c r="E9" s="342">
        <f>K31-E4</f>
        <v/>
      </c>
      <c r="F9" s="342">
        <f>L31-F4</f>
        <v/>
      </c>
      <c r="G9" s="342">
        <f>M31-G4</f>
        <v/>
      </c>
      <c r="I9" s="223" t="n"/>
      <c r="J9" s="223" t="n"/>
      <c r="O9" s="18" t="n"/>
      <c r="R9" s="341" t="n"/>
      <c r="S9" s="341" t="n"/>
      <c r="T9" s="341" t="n"/>
      <c r="U9" s="341" t="n"/>
      <c r="V9" s="341" t="n"/>
      <c r="W9" s="341" t="n"/>
      <c r="X9" s="341" t="n"/>
      <c r="Y9" s="341" t="n"/>
      <c r="Z9" s="341" t="n"/>
      <c r="AA9" s="341" t="n"/>
      <c r="AB9" s="341" t="n"/>
    </row>
    <row r="10">
      <c r="I10" s="223" t="n"/>
      <c r="J10" s="223" t="n"/>
      <c r="O10" s="18" t="n"/>
      <c r="R10" s="341" t="n"/>
      <c r="S10" s="341" t="n"/>
      <c r="T10" s="341" t="n"/>
      <c r="U10" s="341" t="n"/>
      <c r="V10" s="341" t="n"/>
      <c r="W10" s="341" t="n"/>
      <c r="X10" s="341" t="n"/>
      <c r="Y10" s="341" t="n"/>
      <c r="Z10" s="341" t="n"/>
      <c r="AA10" s="341" t="n"/>
      <c r="AB10" s="341" t="n"/>
    </row>
    <row r="11">
      <c r="A11" s="16" t="inlineStr">
        <is>
          <t>2nd test: No capital injection</t>
        </is>
      </c>
    </row>
    <row r="12" customFormat="1" s="19">
      <c r="A12" t="inlineStr">
        <is>
          <t>Capital injection plan</t>
        </is>
      </c>
      <c r="C12" s="225" t="n">
        <v>2202028.1325</v>
      </c>
    </row>
    <row r="13">
      <c r="A13" t="inlineStr">
        <is>
          <t>Capital injection successful rate</t>
        </is>
      </c>
      <c r="C13" s="98" t="n">
        <v>0</v>
      </c>
      <c r="AD13" s="343" t="n"/>
    </row>
    <row r="14" customFormat="1" s="19">
      <c r="A14" t="inlineStr">
        <is>
          <t>Deduction in capital</t>
        </is>
      </c>
      <c r="C14" s="100">
        <f>C12*(1-capital)</f>
        <v/>
      </c>
    </row>
    <row r="15" ht="13.2" customFormat="1" customHeight="1" s="19"/>
    <row r="16">
      <c r="A16" s="220" t="n"/>
      <c r="B16" s="220" t="n"/>
    </row>
    <row r="17" ht="23.25" customHeight="1" s="162">
      <c r="A17" s="227" t="n"/>
      <c r="B17" s="89" t="n"/>
      <c r="C17" s="228" t="n"/>
      <c r="D17" s="229" t="n"/>
      <c r="E17" s="229" t="n"/>
      <c r="F17" s="229" t="n"/>
      <c r="G17" s="223" t="n"/>
      <c r="H17" s="223" t="n"/>
      <c r="K17" t="inlineStr">
        <is>
          <t>Test year</t>
        </is>
      </c>
      <c r="L17" t="inlineStr">
        <is>
          <t>Test year</t>
        </is>
      </c>
      <c r="M17" t="inlineStr">
        <is>
          <t>Test year</t>
        </is>
      </c>
    </row>
    <row r="18" ht="13.8" customFormat="1" customHeight="1" s="19">
      <c r="A18" s="230" t="inlineStr">
        <is>
          <t>PROFIT/LOSS</t>
        </is>
      </c>
      <c r="B18" s="230" t="inlineStr">
        <is>
          <t>YE  31 Dec</t>
        </is>
      </c>
      <c r="C18" s="340">
        <f>D18-1</f>
        <v/>
      </c>
      <c r="D18" s="340">
        <f>E18-1</f>
        <v/>
      </c>
      <c r="E18" s="340" t="n">
        <v>2017</v>
      </c>
      <c r="F18" s="340" t="n">
        <v>2018</v>
      </c>
      <c r="G18" s="340" t="n">
        <v>2019</v>
      </c>
      <c r="H18" s="340" t="n">
        <v>2020</v>
      </c>
      <c r="I18" s="340" t="n">
        <v>2021</v>
      </c>
      <c r="J18" s="340" t="n">
        <v>2022</v>
      </c>
      <c r="K18" s="340" t="n">
        <v>2023</v>
      </c>
      <c r="L18" s="340" t="n">
        <v>2024</v>
      </c>
      <c r="M18" s="340" t="n">
        <v>2025</v>
      </c>
      <c r="N18" s="340" t="n"/>
      <c r="P18" s="230" t="inlineStr">
        <is>
          <t xml:space="preserve">CASH FLOW </t>
        </is>
      </c>
      <c r="Q18" s="230" t="n"/>
      <c r="R18" s="340">
        <f>C40</f>
        <v/>
      </c>
      <c r="S18" s="340">
        <f>D40</f>
        <v/>
      </c>
      <c r="T18" s="340">
        <f>E40</f>
        <v/>
      </c>
      <c r="U18" s="340">
        <f>F40</f>
        <v/>
      </c>
      <c r="V18" s="340">
        <f>G40</f>
        <v/>
      </c>
      <c r="W18" s="340">
        <f>H40</f>
        <v/>
      </c>
      <c r="X18" s="340">
        <f>I40</f>
        <v/>
      </c>
      <c r="Y18" s="340">
        <f>J40</f>
        <v/>
      </c>
      <c r="Z18" s="340">
        <f>K40</f>
        <v/>
      </c>
      <c r="AA18" s="340">
        <f>L40</f>
        <v/>
      </c>
      <c r="AB18" s="340">
        <f>M40</f>
        <v/>
      </c>
    </row>
    <row r="19">
      <c r="A19" s="344" t="inlineStr">
        <is>
          <t>VND Millions</t>
        </is>
      </c>
      <c r="B19" s="344" t="n"/>
      <c r="C19" s="345" t="n"/>
      <c r="D19" s="345" t="n"/>
      <c r="E19" s="345" t="n"/>
      <c r="F19" s="345" t="n"/>
      <c r="G19" s="233" t="n"/>
      <c r="H19" s="233" t="n"/>
      <c r="I19" s="233" t="n"/>
      <c r="J19" s="233" t="n"/>
      <c r="K19" s="90" t="n"/>
      <c r="L19" s="90" t="n"/>
      <c r="M19" s="90" t="n"/>
      <c r="N19" s="90" t="n"/>
      <c r="P19" s="234" t="inlineStr">
        <is>
          <t>EBITDA</t>
        </is>
      </c>
      <c r="Q19" s="220" t="n"/>
      <c r="R19" s="346">
        <f>C38</f>
        <v/>
      </c>
      <c r="S19" s="346">
        <f>D38</f>
        <v/>
      </c>
      <c r="T19" s="346">
        <f>E38</f>
        <v/>
      </c>
      <c r="U19" s="346">
        <f>F38</f>
        <v/>
      </c>
      <c r="V19" s="346">
        <f>G38</f>
        <v/>
      </c>
      <c r="W19" s="346">
        <f>H38</f>
        <v/>
      </c>
      <c r="X19" s="346">
        <f>I38</f>
        <v/>
      </c>
      <c r="Y19" s="346">
        <f>J38</f>
        <v/>
      </c>
      <c r="Z19" s="346">
        <f>K38</f>
        <v/>
      </c>
      <c r="AA19" s="346">
        <f>L38</f>
        <v/>
      </c>
      <c r="AB19" s="346">
        <f>M38</f>
        <v/>
      </c>
    </row>
    <row r="20" customFormat="1" s="19">
      <c r="A20" s="227" t="inlineStr">
        <is>
          <t>Sales</t>
        </is>
      </c>
      <c r="B20" s="227" t="n"/>
      <c r="C20" s="29">
        <f>PL!C7</f>
        <v/>
      </c>
      <c r="D20" s="29">
        <f>PL!D7</f>
        <v/>
      </c>
      <c r="E20" s="29">
        <f>PL!E7</f>
        <v/>
      </c>
      <c r="F20" s="29">
        <f>PL!F7</f>
        <v/>
      </c>
      <c r="G20" s="29">
        <f>PL!G7</f>
        <v/>
      </c>
      <c r="H20" s="29">
        <f>PL!H7</f>
        <v/>
      </c>
      <c r="I20" s="29">
        <f>PL!I7</f>
        <v/>
      </c>
      <c r="J20" s="29">
        <f>PL!J7</f>
        <v/>
      </c>
      <c r="K20" s="91">
        <f>22973150*(1-test)</f>
        <v/>
      </c>
      <c r="L20" s="91">
        <f>28097515*(1-test)</f>
        <v/>
      </c>
      <c r="M20" s="91">
        <f>30725084*(1-test)</f>
        <v/>
      </c>
      <c r="N20" s="91" t="n"/>
      <c r="P20" s="236" t="inlineStr">
        <is>
          <t>Other Non-Cash charges</t>
        </is>
      </c>
      <c r="Q20" s="237" t="n"/>
      <c r="R20" s="347" t="n"/>
      <c r="S20" s="347" t="n"/>
      <c r="T20" s="347" t="n"/>
      <c r="U20" s="347" t="n"/>
      <c r="V20" s="347" t="n"/>
      <c r="W20" s="347" t="n"/>
      <c r="X20" s="347" t="n"/>
      <c r="Y20" s="347" t="n"/>
    </row>
    <row r="21">
      <c r="A21" s="227" t="inlineStr">
        <is>
          <t>Cost of Goods Sold</t>
        </is>
      </c>
      <c r="B21" s="239" t="n"/>
      <c r="C21" s="348">
        <f>PL!C8</f>
        <v/>
      </c>
      <c r="D21" s="348">
        <f>PL!D8</f>
        <v/>
      </c>
      <c r="E21" s="348">
        <f>PL!E8</f>
        <v/>
      </c>
      <c r="F21" s="348">
        <f>PL!F8</f>
        <v/>
      </c>
      <c r="G21" s="348">
        <f>PL!G8</f>
        <v/>
      </c>
      <c r="H21" s="348">
        <f>PL!H8</f>
        <v/>
      </c>
      <c r="I21" s="348">
        <f>PL!I8</f>
        <v/>
      </c>
      <c r="J21" s="348">
        <f>-J20*(1-D3)</f>
        <v/>
      </c>
      <c r="K21" s="348">
        <f>-K20*(1-E3)</f>
        <v/>
      </c>
      <c r="L21" s="348">
        <f>-L20*(1-F3)</f>
        <v/>
      </c>
      <c r="M21" s="348">
        <f>-M20*(1-G3)</f>
        <v/>
      </c>
      <c r="N21" s="91" t="n"/>
      <c r="P21" s="227" t="inlineStr">
        <is>
          <t xml:space="preserve">  Total Interest Paid</t>
        </is>
      </c>
      <c r="Q21" s="19" t="n"/>
      <c r="R21" s="348">
        <f>CF.data!P18</f>
        <v/>
      </c>
      <c r="S21" s="348">
        <f>CF.data!Q18</f>
        <v/>
      </c>
      <c r="T21" s="348">
        <f>CF.data!R18</f>
        <v/>
      </c>
      <c r="U21" s="348">
        <f>CF.data!S18</f>
        <v/>
      </c>
      <c r="V21" s="348">
        <f>CF.data!T18</f>
        <v/>
      </c>
      <c r="W21" s="348">
        <f>CF.data!U18</f>
        <v/>
      </c>
      <c r="X21" s="348">
        <f>CF.data!V18</f>
        <v/>
      </c>
      <c r="Y21" s="348">
        <f>CF.data!W18</f>
        <v/>
      </c>
      <c r="Z21" s="341">
        <f>K27</f>
        <v/>
      </c>
      <c r="AA21" s="341">
        <f>L27</f>
        <v/>
      </c>
      <c r="AB21" s="341">
        <f>M27</f>
        <v/>
      </c>
    </row>
    <row r="22" customFormat="1" s="23">
      <c r="A22" s="220" t="inlineStr">
        <is>
          <t>Gross Profit</t>
        </is>
      </c>
      <c r="B22" s="220" t="n"/>
      <c r="C22" s="346">
        <f>C20+C21</f>
        <v/>
      </c>
      <c r="D22" s="346">
        <f>D20+D21</f>
        <v/>
      </c>
      <c r="E22" s="346">
        <f>E20+E21</f>
        <v/>
      </c>
      <c r="F22" s="346">
        <f>F20+F21</f>
        <v/>
      </c>
      <c r="G22" s="346">
        <f>G20+G21</f>
        <v/>
      </c>
      <c r="H22" s="346">
        <f>H20+H21</f>
        <v/>
      </c>
      <c r="I22" s="346">
        <f>I20+I21</f>
        <v/>
      </c>
      <c r="J22" s="346">
        <f>J20+J21</f>
        <v/>
      </c>
      <c r="K22" s="346">
        <f>K20+K21</f>
        <v/>
      </c>
      <c r="L22" s="346">
        <f>L20+L21</f>
        <v/>
      </c>
      <c r="M22" s="346">
        <f>M20+M21</f>
        <v/>
      </c>
      <c r="N22" s="92" t="n"/>
      <c r="O22" s="19" t="n"/>
      <c r="P22" s="241" t="inlineStr">
        <is>
          <t xml:space="preserve">  Total Tax Paid</t>
        </is>
      </c>
      <c r="R22" s="348">
        <f>CF.data!P19</f>
        <v/>
      </c>
      <c r="S22" s="348">
        <f>CF.data!Q19</f>
        <v/>
      </c>
      <c r="T22" s="348">
        <f>CF.data!R19</f>
        <v/>
      </c>
      <c r="U22" s="348">
        <f>CF.data!S19</f>
        <v/>
      </c>
      <c r="V22" s="348">
        <f>CF.data!T19</f>
        <v/>
      </c>
      <c r="W22" s="348">
        <f>CF.data!U19</f>
        <v/>
      </c>
      <c r="X22" s="348">
        <f>CF.data!V19</f>
        <v/>
      </c>
      <c r="Y22" s="348">
        <f>CF.data!W19</f>
        <v/>
      </c>
      <c r="Z22" s="348">
        <f>K30</f>
        <v/>
      </c>
      <c r="AA22" s="348">
        <f>L30</f>
        <v/>
      </c>
      <c r="AB22" s="348">
        <f>M30</f>
        <v/>
      </c>
      <c r="AC22" s="19" t="n"/>
    </row>
    <row r="23" customFormat="1" s="23">
      <c r="A23" s="227" t="inlineStr">
        <is>
          <t>SG and A Expenses</t>
        </is>
      </c>
      <c r="B23" s="239" t="n"/>
      <c r="C23" s="348">
        <f>PL!C14+PL!C15</f>
        <v/>
      </c>
      <c r="D23" s="348">
        <f>PL!D14+PL!D15</f>
        <v/>
      </c>
      <c r="E23" s="348">
        <f>PL!E14+PL!E15</f>
        <v/>
      </c>
      <c r="F23" s="348">
        <f>PL!F14+PL!F15</f>
        <v/>
      </c>
      <c r="G23" s="348">
        <f>PL!G14+PL!G15</f>
        <v/>
      </c>
      <c r="H23" s="348">
        <f>PL!H14+PL!H15</f>
        <v/>
      </c>
      <c r="I23" s="348">
        <f>PL!I14+PL!I15</f>
        <v/>
      </c>
      <c r="J23" s="348">
        <f>PL!J14+PL!J15</f>
        <v/>
      </c>
      <c r="K23" s="91" t="n">
        <v>-1501675</v>
      </c>
      <c r="L23" s="91" t="n">
        <v>-1862644</v>
      </c>
      <c r="M23" s="91" t="n">
        <v>-2105001</v>
      </c>
      <c r="N23" s="91" t="n"/>
      <c r="O23" s="349" t="n"/>
      <c r="P23" s="21" t="inlineStr">
        <is>
          <t>Funds from Operations</t>
        </is>
      </c>
      <c r="Q23" s="19" t="n"/>
      <c r="R23" s="346">
        <f>SUM(R19:R22)</f>
        <v/>
      </c>
      <c r="S23" s="346">
        <f>SUM(S19:S22)</f>
        <v/>
      </c>
      <c r="T23" s="346">
        <f>SUM(T19:T22)</f>
        <v/>
      </c>
      <c r="U23" s="346">
        <f>SUM(U19:U22)</f>
        <v/>
      </c>
      <c r="V23" s="346">
        <f>SUM(V19:V22)</f>
        <v/>
      </c>
      <c r="W23" s="346">
        <f>SUM(W19:W22)</f>
        <v/>
      </c>
      <c r="X23" s="346">
        <f>SUM(X19:X22)</f>
        <v/>
      </c>
      <c r="Y23" s="346">
        <f>SUM(Y19:Y22)</f>
        <v/>
      </c>
      <c r="Z23" s="346">
        <f>SUM(Z19:Z22)</f>
        <v/>
      </c>
      <c r="AA23" s="346">
        <f>SUM(AA19:AA22)</f>
        <v/>
      </c>
      <c r="AB23" s="346">
        <f>SUM(AB19:AB22)</f>
        <v/>
      </c>
    </row>
    <row r="24" customFormat="1" s="23">
      <c r="A24" s="22" t="inlineStr">
        <is>
          <t>Other Operating items</t>
        </is>
      </c>
      <c r="B24" s="19" t="n"/>
      <c r="C24" s="348" t="n"/>
      <c r="D24" s="348" t="n"/>
      <c r="E24" s="348" t="n"/>
      <c r="F24" s="348" t="n"/>
      <c r="G24" s="348" t="n"/>
      <c r="H24" s="348" t="n"/>
      <c r="I24" s="348" t="n"/>
      <c r="J24" s="348" t="n"/>
      <c r="K24" s="90" t="inlineStr">
        <is>
          <t xml:space="preserve">-   </t>
        </is>
      </c>
      <c r="L24" s="90" t="inlineStr">
        <is>
          <t xml:space="preserve"> -   </t>
        </is>
      </c>
      <c r="M24" s="90" t="inlineStr">
        <is>
          <t xml:space="preserve"> -   </t>
        </is>
      </c>
      <c r="N24" s="90" t="n"/>
      <c r="O24" s="19" t="n"/>
      <c r="P24" s="236" t="inlineStr">
        <is>
          <t xml:space="preserve">Changes in Net Working Capital </t>
        </is>
      </c>
      <c r="Q24" s="241" t="n"/>
      <c r="R24" s="348">
        <f>SUM(CF.data!P13:P21)-CF.data!P19-CF.data!P18-CF.data!P17</f>
        <v/>
      </c>
      <c r="S24" s="348">
        <f>SUM(CF.data!Q13:Q21)-CF.data!Q19-CF.data!Q18-CF.data!Q17</f>
        <v/>
      </c>
      <c r="T24" s="348">
        <f>SUM(CF.data!R13:R21)-CF.data!R19-CF.data!R18-CF.data!R17</f>
        <v/>
      </c>
      <c r="U24" s="348">
        <f>SUM(CF.data!S13:S21)-CF.data!S19-CF.data!S18-CF.data!S17</f>
        <v/>
      </c>
      <c r="V24" s="348">
        <f>SUM(CF.data!T13:T21)-CF.data!T19-CF.data!T18-CF.data!T17</f>
        <v/>
      </c>
      <c r="W24" s="348">
        <f>SUM(CF.data!U13:U21)-CF.data!U19-CF.data!U18-CF.data!U17</f>
        <v/>
      </c>
      <c r="X24" s="348">
        <f>SUM(CF.data!V13:V21)-CF.data!V19-CF.data!V18-CF.data!V17</f>
        <v/>
      </c>
      <c r="Y24" s="348">
        <f>SUM(CF.data!W13:W21)-CF.data!W19-CF.data!W18-CF.data!W17</f>
        <v/>
      </c>
      <c r="Z24" s="341" t="n">
        <v>734412</v>
      </c>
      <c r="AA24" s="341" t="n">
        <v>-184774</v>
      </c>
      <c r="AB24" s="341" t="n">
        <v>-445309</v>
      </c>
      <c r="AC24" s="19" t="n"/>
      <c r="AD24" s="350" t="n"/>
    </row>
    <row r="25" customFormat="1" s="23">
      <c r="A25" s="220" t="inlineStr">
        <is>
          <t>EBIT (Operating Profit)</t>
        </is>
      </c>
      <c r="B25" s="220" t="n"/>
      <c r="C25" s="346">
        <f>SUM(C22:C24)</f>
        <v/>
      </c>
      <c r="D25" s="346">
        <f>SUM(D22:D24)</f>
        <v/>
      </c>
      <c r="E25" s="346">
        <f>SUM(E22:E24)</f>
        <v/>
      </c>
      <c r="F25" s="346">
        <f>SUM(F22:F24)</f>
        <v/>
      </c>
      <c r="G25" s="346">
        <f>SUM(G22:G24)</f>
        <v/>
      </c>
      <c r="H25" s="346">
        <f>SUM(H22:H24)</f>
        <v/>
      </c>
      <c r="I25" s="346">
        <f>SUM(I22:I24)</f>
        <v/>
      </c>
      <c r="J25" s="346">
        <f>SUM(J22:J24)</f>
        <v/>
      </c>
      <c r="K25" s="346">
        <f>SUM(K22:K24)</f>
        <v/>
      </c>
      <c r="L25" s="346">
        <f>SUM(L22:L24)</f>
        <v/>
      </c>
      <c r="M25" s="346">
        <f>SUM(M22:M24)</f>
        <v/>
      </c>
      <c r="N25" s="92" t="n"/>
      <c r="O25" s="349" t="n"/>
      <c r="P25" s="244" t="inlineStr">
        <is>
          <t>Operating Cash Flow</t>
        </is>
      </c>
      <c r="Q25" s="244" t="n"/>
      <c r="R25" s="351">
        <f>R23+R24</f>
        <v/>
      </c>
      <c r="S25" s="351">
        <f>S23+S24</f>
        <v/>
      </c>
      <c r="T25" s="351">
        <f>T23+T24</f>
        <v/>
      </c>
      <c r="U25" s="351">
        <f>U23+U24</f>
        <v/>
      </c>
      <c r="V25" s="351">
        <f>V23+V24</f>
        <v/>
      </c>
      <c r="W25" s="351">
        <f>W23+W24</f>
        <v/>
      </c>
      <c r="X25" s="351">
        <f>X23+X24</f>
        <v/>
      </c>
      <c r="Y25" s="351">
        <f>Y23+Y24</f>
        <v/>
      </c>
      <c r="Z25" s="351">
        <f>Z23+Z24</f>
        <v/>
      </c>
      <c r="AA25" s="351">
        <f>AA23+AA24</f>
        <v/>
      </c>
      <c r="AB25" s="351">
        <f>AB23+AB24</f>
        <v/>
      </c>
    </row>
    <row r="26" customFormat="1" s="24">
      <c r="A26" s="227" t="inlineStr">
        <is>
          <t>Non-operating Items</t>
        </is>
      </c>
      <c r="B26" s="220" t="n"/>
      <c r="C26" s="348">
        <f>PL!C19+PL!C13</f>
        <v/>
      </c>
      <c r="D26" s="348">
        <f>PL!D19+PL!D13</f>
        <v/>
      </c>
      <c r="E26" s="348">
        <f>PL!E19+PL!E13</f>
        <v/>
      </c>
      <c r="F26" s="348">
        <f>PL!F19+PL!F13</f>
        <v/>
      </c>
      <c r="G26" s="348">
        <f>PL!G19+PL!G13</f>
        <v/>
      </c>
      <c r="H26" s="348">
        <f>PL!H19+PL!H13</f>
        <v/>
      </c>
      <c r="I26" s="348">
        <f>PL!I19+PL!I13</f>
        <v/>
      </c>
      <c r="J26" s="348">
        <f>PL!J19+PL!J13</f>
        <v/>
      </c>
      <c r="K26" s="90" t="inlineStr">
        <is>
          <t xml:space="preserve"> -   </t>
        </is>
      </c>
      <c r="L26" s="90" t="inlineStr">
        <is>
          <t xml:space="preserve"> -   </t>
        </is>
      </c>
      <c r="M26" s="90" t="inlineStr">
        <is>
          <t xml:space="preserve"> -   </t>
        </is>
      </c>
      <c r="N26" s="90" t="n"/>
      <c r="P26" s="227" t="inlineStr">
        <is>
          <t>Other non-operating items</t>
        </is>
      </c>
      <c r="R26" s="350" t="n">
        <v>-4687</v>
      </c>
      <c r="S26" s="350" t="n">
        <v>-147495</v>
      </c>
      <c r="T26" s="350" t="n">
        <v>549</v>
      </c>
      <c r="U26" s="350" t="n">
        <v>49884</v>
      </c>
      <c r="V26" s="350" t="n">
        <v>-52440</v>
      </c>
      <c r="W26" s="350" t="n">
        <v>28688</v>
      </c>
      <c r="X26" s="350" t="n">
        <v>260087</v>
      </c>
      <c r="Y26" s="350" t="n">
        <v>479609</v>
      </c>
      <c r="Z26" s="350" t="n">
        <v>-33492</v>
      </c>
      <c r="AA26" s="350" t="n">
        <v>30042</v>
      </c>
      <c r="AB26" s="350" t="n">
        <v>29711</v>
      </c>
      <c r="AE26" s="352" t="n"/>
      <c r="AF26" s="352" t="n"/>
      <c r="AG26" s="352" t="n"/>
      <c r="AH26" s="352" t="n"/>
      <c r="AI26" s="352" t="n"/>
      <c r="AJ26" s="352" t="n"/>
      <c r="AK26" s="352" t="n"/>
      <c r="AL26" s="352" t="n"/>
    </row>
    <row r="27">
      <c r="A27" s="241" t="inlineStr">
        <is>
          <t>Total Interest Expense</t>
        </is>
      </c>
      <c r="B27" s="239" t="n"/>
      <c r="C27" s="348">
        <f>PL!C12</f>
        <v/>
      </c>
      <c r="D27" s="348">
        <f>PL!D12</f>
        <v/>
      </c>
      <c r="E27" s="348">
        <f>PL!E12</f>
        <v/>
      </c>
      <c r="F27" s="348">
        <f>PL!F12</f>
        <v/>
      </c>
      <c r="G27" s="348">
        <f>PL!G12</f>
        <v/>
      </c>
      <c r="H27" s="348">
        <f>PL!H12</f>
        <v/>
      </c>
      <c r="I27" s="348">
        <f>PL!I12</f>
        <v/>
      </c>
      <c r="J27" s="348">
        <f>PL!J12</f>
        <v/>
      </c>
      <c r="K27" s="348" t="n">
        <v>-860485</v>
      </c>
      <c r="L27" s="348" t="n">
        <v>-1070855</v>
      </c>
      <c r="M27" s="348" t="n">
        <v>-835939</v>
      </c>
      <c r="N27" s="348" t="n"/>
      <c r="P27" s="227" t="inlineStr">
        <is>
          <t>Purchases Fixed assets, intangible assets</t>
        </is>
      </c>
      <c r="Q27" s="239" t="n"/>
      <c r="R27" s="348">
        <f>CF.data!P24</f>
        <v/>
      </c>
      <c r="S27" s="348">
        <f>CF.data!Q24</f>
        <v/>
      </c>
      <c r="T27" s="348">
        <f>CF.data!R24</f>
        <v/>
      </c>
      <c r="U27" s="348">
        <f>CF.data!S24</f>
        <v/>
      </c>
      <c r="V27" s="348">
        <f>CF.data!T24</f>
        <v/>
      </c>
      <c r="W27" s="348">
        <f>CF.data!U24</f>
        <v/>
      </c>
      <c r="X27" s="348">
        <f>CF.data!V24</f>
        <v/>
      </c>
      <c r="Y27" s="348">
        <f>CF.data!W24</f>
        <v/>
      </c>
      <c r="Z27" s="348" t="n">
        <v>-3678740</v>
      </c>
      <c r="AA27" s="348" t="n">
        <v>-2035790</v>
      </c>
      <c r="AB27" s="348" t="n">
        <v>-486594</v>
      </c>
    </row>
    <row r="28">
      <c r="A28" s="227" t="inlineStr">
        <is>
          <t>Interest income and other financial Income / expenses</t>
        </is>
      </c>
      <c r="B28" s="241" t="n"/>
      <c r="C28" s="348">
        <f>PL!C10+PL!C11-PL!C12</f>
        <v/>
      </c>
      <c r="D28" s="348">
        <f>PL!D10+PL!D11-PL!D12</f>
        <v/>
      </c>
      <c r="E28" s="348">
        <f>PL!E10+PL!E11-PL!E12</f>
        <v/>
      </c>
      <c r="F28" s="348">
        <f>PL!F10+PL!F11-PL!F12</f>
        <v/>
      </c>
      <c r="G28" s="348">
        <f>PL!G10+PL!G11-PL!G12</f>
        <v/>
      </c>
      <c r="H28" s="348">
        <f>PL!H10+PL!H11-PL!H12</f>
        <v/>
      </c>
      <c r="I28" s="348">
        <f>PL!I10+PL!I11-PL!I12</f>
        <v/>
      </c>
      <c r="J28" s="348">
        <f>PL!J10+PL!J11-PL!J12</f>
        <v/>
      </c>
      <c r="K28" s="91">
        <f>-328183-K27</f>
        <v/>
      </c>
      <c r="L28" s="91">
        <f>-527406-L27</f>
        <v/>
      </c>
      <c r="M28" s="91">
        <f>-281141-M27</f>
        <v/>
      </c>
      <c r="N28" s="91" t="n"/>
      <c r="O28" s="19" t="n"/>
      <c r="P28" s="227" t="inlineStr">
        <is>
          <t>Disposals Fixed assets, intangible assets</t>
        </is>
      </c>
      <c r="Q28" s="220" t="n"/>
      <c r="R28" s="348">
        <f>CF.data!P25</f>
        <v/>
      </c>
      <c r="S28" s="348">
        <f>CF.data!Q25</f>
        <v/>
      </c>
      <c r="T28" s="348">
        <f>CF.data!R25</f>
        <v/>
      </c>
      <c r="U28" s="348">
        <f>CF.data!S25</f>
        <v/>
      </c>
      <c r="V28" s="348">
        <f>CF.data!T25</f>
        <v/>
      </c>
      <c r="W28" s="348">
        <f>CF.data!U25</f>
        <v/>
      </c>
      <c r="X28" s="348">
        <f>CF.data!V25</f>
        <v/>
      </c>
      <c r="Y28" s="348">
        <f>CF.data!W25</f>
        <v/>
      </c>
      <c r="Z28" s="348" t="n"/>
      <c r="AA28" s="348" t="n"/>
      <c r="AB28" s="348" t="n"/>
      <c r="AC28" s="19" t="n"/>
    </row>
    <row r="29">
      <c r="A29" s="220" t="inlineStr">
        <is>
          <t>Profit before Tax</t>
        </is>
      </c>
      <c r="B29" s="220" t="n"/>
      <c r="C29" s="346">
        <f>SUM(C25:C28)</f>
        <v/>
      </c>
      <c r="D29" s="346">
        <f>SUM(D25:D28)</f>
        <v/>
      </c>
      <c r="E29" s="346">
        <f>SUM(E25:E28)</f>
        <v/>
      </c>
      <c r="F29" s="346">
        <f>SUM(F25:F28)</f>
        <v/>
      </c>
      <c r="G29" s="346">
        <f>SUM(G25:G28)</f>
        <v/>
      </c>
      <c r="H29" s="346">
        <f>SUM(H25:H28)</f>
        <v/>
      </c>
      <c r="I29" s="346">
        <f>SUM(I25:I28)</f>
        <v/>
      </c>
      <c r="J29" s="346">
        <f>SUM(J25:J28)</f>
        <v/>
      </c>
      <c r="K29" s="346">
        <f>SUM(K25:K28)</f>
        <v/>
      </c>
      <c r="L29" s="346">
        <f>SUM(L25:L28)</f>
        <v/>
      </c>
      <c r="M29" s="346">
        <f>SUM(M25:M28)</f>
        <v/>
      </c>
      <c r="N29" s="346" t="n"/>
      <c r="P29" s="227" t="inlineStr">
        <is>
          <t xml:space="preserve">Interest, Dividend  and FX results </t>
        </is>
      </c>
      <c r="Q29" s="227" t="n"/>
      <c r="R29" s="348">
        <f>CF.data!P30</f>
        <v/>
      </c>
      <c r="S29" s="348">
        <f>CF.data!Q30</f>
        <v/>
      </c>
      <c r="T29" s="348">
        <f>CF.data!R30</f>
        <v/>
      </c>
      <c r="U29" s="348">
        <f>CF.data!S30</f>
        <v/>
      </c>
      <c r="V29" s="348">
        <f>CF.data!T30</f>
        <v/>
      </c>
      <c r="W29" s="348">
        <f>CF.data!U30</f>
        <v/>
      </c>
      <c r="X29" s="348">
        <f>CF.data!V30</f>
        <v/>
      </c>
      <c r="Y29" s="348">
        <f>CF.data!W30</f>
        <v/>
      </c>
      <c r="Z29" s="348" t="n">
        <v>502001</v>
      </c>
      <c r="AA29" s="348" t="n">
        <v>513150</v>
      </c>
      <c r="AB29" s="348" t="n">
        <v>524594</v>
      </c>
    </row>
    <row r="30">
      <c r="A30" s="241" t="inlineStr">
        <is>
          <t>Taxation</t>
        </is>
      </c>
      <c r="B30" s="239" t="n"/>
      <c r="C30" s="348">
        <f>PL!C21+PL!C22</f>
        <v/>
      </c>
      <c r="D30" s="348">
        <f>PL!D21+PL!D22</f>
        <v/>
      </c>
      <c r="E30" s="348">
        <f>PL!E21+PL!E22</f>
        <v/>
      </c>
      <c r="F30" s="348">
        <f>PL!F21+PL!F22</f>
        <v/>
      </c>
      <c r="G30" s="348">
        <f>PL!G21+PL!G22</f>
        <v/>
      </c>
      <c r="H30" s="348">
        <f>PL!H21+PL!H22</f>
        <v/>
      </c>
      <c r="I30" s="348">
        <f>PL!I21+PL!I22</f>
        <v/>
      </c>
      <c r="J30" s="348">
        <f>PL!J21+PL!J22</f>
        <v/>
      </c>
      <c r="K30" s="91">
        <f>-K29*E2</f>
        <v/>
      </c>
      <c r="L30" s="91">
        <f>-L29*F2</f>
        <v/>
      </c>
      <c r="M30" s="91">
        <f>-M29*G2</f>
        <v/>
      </c>
      <c r="N30" s="91" t="n"/>
      <c r="O30" s="19" t="n"/>
      <c r="P30" s="227" t="inlineStr">
        <is>
          <t>Acquisitions , Investments net of Divestments</t>
        </is>
      </c>
      <c r="Q30" s="23" t="n"/>
      <c r="R30" s="348">
        <f>SUM(CF.data!P26:P29)+CF.data!P17</f>
        <v/>
      </c>
      <c r="S30" s="348">
        <f>SUM(CF.data!Q26:Q29)+CF.data!Q17</f>
        <v/>
      </c>
      <c r="T30" s="348">
        <f>SUM(CF.data!R26:R29)+CF.data!R17</f>
        <v/>
      </c>
      <c r="U30" s="348">
        <f>SUM(CF.data!S26:S29)+CF.data!S17</f>
        <v/>
      </c>
      <c r="V30" s="348">
        <f>SUM(CF.data!T26:T29)+CF.data!T17</f>
        <v/>
      </c>
      <c r="W30" s="348">
        <f>SUM(CF.data!U26:U29)+CF.data!U17</f>
        <v/>
      </c>
      <c r="X30" s="348">
        <f>SUM(CF.data!V26:V29)+CF.data!V17</f>
        <v/>
      </c>
      <c r="Y30" s="348">
        <f>SUM(CF.data!W26:W29)+CF.data!W17</f>
        <v/>
      </c>
      <c r="Z30" s="348" t="n"/>
      <c r="AA30" s="348" t="n"/>
      <c r="AB30" s="348" t="n"/>
      <c r="AC30" s="19" t="n"/>
    </row>
    <row r="31">
      <c r="A31" s="220" t="inlineStr">
        <is>
          <t>Profit after Tax</t>
        </is>
      </c>
      <c r="B31" s="220" t="n"/>
      <c r="C31" s="346">
        <f>C29+C30</f>
        <v/>
      </c>
      <c r="D31" s="346">
        <f>D29+D30</f>
        <v/>
      </c>
      <c r="E31" s="346">
        <f>E29+E30</f>
        <v/>
      </c>
      <c r="F31" s="346">
        <f>F29+F30</f>
        <v/>
      </c>
      <c r="G31" s="346">
        <f>G29+G30</f>
        <v/>
      </c>
      <c r="H31" s="346">
        <f>H29+H30</f>
        <v/>
      </c>
      <c r="I31" s="346">
        <f>I29+I30</f>
        <v/>
      </c>
      <c r="J31" s="346">
        <f>J29+J30</f>
        <v/>
      </c>
      <c r="K31" s="346">
        <f>K29+K30</f>
        <v/>
      </c>
      <c r="L31" s="346">
        <f>L29+L30</f>
        <v/>
      </c>
      <c r="M31" s="346">
        <f>M29+M30</f>
        <v/>
      </c>
      <c r="N31" s="346" t="n"/>
      <c r="P31" s="244" t="inlineStr">
        <is>
          <t xml:space="preserve">Cash Flow before Financing </t>
        </is>
      </c>
      <c r="Q31" s="244" t="n"/>
      <c r="R31" s="353">
        <f>SUM(R25:R30)</f>
        <v/>
      </c>
      <c r="S31" s="353">
        <f>SUM(S25:S30)</f>
        <v/>
      </c>
      <c r="T31" s="353">
        <f>SUM(T25:T30)</f>
        <v/>
      </c>
      <c r="U31" s="353">
        <f>SUM(U25:U30)</f>
        <v/>
      </c>
      <c r="V31" s="353">
        <f>SUM(V25:V30)</f>
        <v/>
      </c>
      <c r="W31" s="353">
        <f>SUM(W25:W30)</f>
        <v/>
      </c>
      <c r="X31" s="353">
        <f>SUM(X25:X30)</f>
        <v/>
      </c>
      <c r="Y31" s="353">
        <f>SUM(Y25:Y30)</f>
        <v/>
      </c>
      <c r="Z31" s="353">
        <f>SUM(Z25:Z30)</f>
        <v/>
      </c>
      <c r="AA31" s="353">
        <f>SUM(AA25:AA30)</f>
        <v/>
      </c>
      <c r="AB31" s="353">
        <f>SUM(AB25:AB30)</f>
        <v/>
      </c>
    </row>
    <row r="32">
      <c r="A32" s="220" t="n"/>
      <c r="B32" s="220" t="n"/>
      <c r="C32" s="27" t="n"/>
      <c r="D32" s="27" t="n"/>
      <c r="E32" s="27" t="n"/>
      <c r="F32" s="27" t="n"/>
      <c r="G32" s="27" t="n"/>
      <c r="H32" s="27" t="n"/>
      <c r="I32" s="27" t="n"/>
      <c r="J32" s="27" t="n"/>
      <c r="K32" s="90" t="n"/>
      <c r="L32" s="90" t="n"/>
      <c r="M32" s="90" t="n"/>
      <c r="N32" s="90" t="n"/>
      <c r="O32" s="23" t="n"/>
      <c r="P32" s="241" t="inlineStr">
        <is>
          <t>Total Dividend Paid</t>
        </is>
      </c>
      <c r="Q32" s="239" t="n"/>
      <c r="R32" s="348">
        <f>CF.data!P38</f>
        <v/>
      </c>
      <c r="S32" s="348">
        <f>CF.data!Q38</f>
        <v/>
      </c>
      <c r="T32" s="348">
        <f>CF.data!R38</f>
        <v/>
      </c>
      <c r="U32" s="348">
        <f>CF.data!S38</f>
        <v/>
      </c>
      <c r="V32" s="348">
        <f>CF.data!T38</f>
        <v/>
      </c>
      <c r="W32" s="348">
        <f>CF.data!U38</f>
        <v/>
      </c>
      <c r="X32" s="348">
        <f>CF.data!V38</f>
        <v/>
      </c>
      <c r="Y32" s="348">
        <f>CF.data!W38</f>
        <v/>
      </c>
      <c r="Z32" s="348" t="n">
        <v>-62241</v>
      </c>
      <c r="AA32" s="348" t="n">
        <v>-46680</v>
      </c>
      <c r="AB32" s="348" t="n">
        <v>-31120</v>
      </c>
      <c r="AC32" s="23" t="n"/>
    </row>
    <row r="33">
      <c r="A33" s="248" t="inlineStr">
        <is>
          <t>For info (included in operating profit)</t>
        </is>
      </c>
      <c r="B33" s="23" t="n"/>
      <c r="C33" s="348" t="n"/>
      <c r="D33" s="348" t="n"/>
      <c r="E33" s="348" t="n"/>
      <c r="F33" s="348" t="n"/>
      <c r="G33" s="348" t="n"/>
      <c r="H33" s="348" t="n"/>
      <c r="I33" s="348" t="n"/>
      <c r="J33" s="348" t="n"/>
      <c r="K33" s="90" t="n"/>
      <c r="L33" s="90" t="n"/>
      <c r="M33" s="90" t="n"/>
      <c r="N33" s="90" t="n"/>
      <c r="O33" s="23" t="n"/>
      <c r="P33" s="241" t="inlineStr">
        <is>
          <t>Net Debt Drawings / Repayments (exclude UPAS L/C)</t>
        </is>
      </c>
      <c r="Q33" s="241" t="n"/>
      <c r="R33" s="348">
        <f>SUM(CF.data!P35:P37)</f>
        <v/>
      </c>
      <c r="S33" s="348">
        <f>SUM(CF.data!Q35:Q37)</f>
        <v/>
      </c>
      <c r="T33" s="348">
        <f>SUM(CF.data!R35:R37)</f>
        <v/>
      </c>
      <c r="U33" s="348">
        <f>SUM(CF.data!S35:S37)</f>
        <v/>
      </c>
      <c r="V33" s="348">
        <f>SUM(CF.data!T35:T37)</f>
        <v/>
      </c>
      <c r="W33" s="348">
        <f>SUM(CF.data!U35:U37)</f>
        <v/>
      </c>
      <c r="X33" s="348">
        <f>SUM(CF.data!V35:V37)</f>
        <v/>
      </c>
      <c r="Y33" s="348">
        <f>SUM(CF.data!W35:W37)</f>
        <v/>
      </c>
      <c r="Z33" s="348" t="n">
        <v>-897512</v>
      </c>
      <c r="AA33" s="348" t="n">
        <v>922695</v>
      </c>
      <c r="AB33" s="348" t="n">
        <v>-1741912</v>
      </c>
      <c r="AC33" s="23" t="n"/>
    </row>
    <row r="34">
      <c r="A34" s="239" t="inlineStr">
        <is>
          <t>Depreciation</t>
        </is>
      </c>
      <c r="B34" s="239" t="n"/>
      <c r="C34" s="354">
        <f>CF!C7</f>
        <v/>
      </c>
      <c r="D34" s="354">
        <f>CF!D7</f>
        <v/>
      </c>
      <c r="E34" s="354">
        <f>CF!E7</f>
        <v/>
      </c>
      <c r="F34" s="354">
        <f>CF!F7</f>
        <v/>
      </c>
      <c r="G34" s="354">
        <f>CF!G7</f>
        <v/>
      </c>
      <c r="H34" s="354">
        <f>CF!H7</f>
        <v/>
      </c>
      <c r="I34" s="354">
        <f>CF!I7</f>
        <v/>
      </c>
      <c r="J34" s="354">
        <f>CF!J7</f>
        <v/>
      </c>
      <c r="K34" s="91" t="n">
        <v>710467</v>
      </c>
      <c r="L34" s="91" t="n">
        <v>781261</v>
      </c>
      <c r="M34" s="91" t="n">
        <v>858898</v>
      </c>
      <c r="N34" s="91" t="n"/>
      <c r="O34" s="23" t="n"/>
      <c r="P34" s="241" t="inlineStr">
        <is>
          <t>Share  Issues / Repurchases</t>
        </is>
      </c>
      <c r="Q34" s="241" t="n"/>
      <c r="R34" s="348">
        <f>SUM(CF.data!P33:P34)</f>
        <v/>
      </c>
      <c r="S34" s="348">
        <f>SUM(CF.data!Q33:Q34)</f>
        <v/>
      </c>
      <c r="T34" s="348">
        <f>SUM(CF.data!R33:R34)</f>
        <v/>
      </c>
      <c r="U34" s="348">
        <f>SUM(CF.data!S33:S34)</f>
        <v/>
      </c>
      <c r="V34" s="348">
        <f>SUM(CF.data!T33:T34)</f>
        <v/>
      </c>
      <c r="W34" s="348">
        <f>SUM(CF.data!U33:U34)</f>
        <v/>
      </c>
      <c r="X34" s="348">
        <f>SUM(CF.data!V33:V34)</f>
        <v/>
      </c>
      <c r="Y34" s="348">
        <f>SUM(CF.data!W33:W34)</f>
        <v/>
      </c>
      <c r="Z34" s="348">
        <f>2072360-C14</f>
        <v/>
      </c>
      <c r="AA34" s="348" t="n">
        <v>-129668</v>
      </c>
      <c r="AB34" s="348" t="n">
        <v>-129668</v>
      </c>
      <c r="AC34" s="23" t="n"/>
    </row>
    <row r="35">
      <c r="A35" s="23" t="inlineStr">
        <is>
          <t>Amortisation</t>
        </is>
      </c>
      <c r="B35" s="23" t="n"/>
      <c r="C35" s="354" t="n"/>
      <c r="D35" s="354" t="n"/>
      <c r="E35" s="354" t="n"/>
      <c r="F35" s="354" t="n"/>
      <c r="G35" s="354" t="n"/>
      <c r="H35" s="354" t="n"/>
      <c r="I35" s="354" t="n"/>
      <c r="J35" s="354" t="n"/>
      <c r="K35" s="90" t="n"/>
      <c r="L35" s="90" t="n"/>
      <c r="M35" s="90" t="n"/>
      <c r="N35" s="90" t="n"/>
      <c r="O35" s="23" t="n"/>
      <c r="P35" s="244" t="inlineStr">
        <is>
          <t>Net Cash Flow</t>
        </is>
      </c>
      <c r="Q35" s="244" t="n"/>
      <c r="R35" s="351">
        <f>SUM(R31:R34)</f>
        <v/>
      </c>
      <c r="S35" s="351">
        <f>SUM(S31:S34)</f>
        <v/>
      </c>
      <c r="T35" s="351">
        <f>SUM(T31:T34)</f>
        <v/>
      </c>
      <c r="U35" s="351">
        <f>SUM(U31:U34)</f>
        <v/>
      </c>
      <c r="V35" s="351">
        <f>SUM(V31:V34)</f>
        <v/>
      </c>
      <c r="W35" s="351">
        <f>SUM(W31:W34)</f>
        <v/>
      </c>
      <c r="X35" s="351">
        <f>SUM(X31:X34)</f>
        <v/>
      </c>
      <c r="Y35" s="351">
        <f>SUM(Y31:Y34)</f>
        <v/>
      </c>
      <c r="Z35" s="351">
        <f>SUM(Z31:Z34)</f>
        <v/>
      </c>
      <c r="AA35" s="351">
        <f>SUM(AA31:AA34)</f>
        <v/>
      </c>
      <c r="AB35" s="351">
        <f>SUM(AB31:AB34)</f>
        <v/>
      </c>
      <c r="AC35" s="23" t="n"/>
    </row>
    <row r="36">
      <c r="A36" s="23" t="inlineStr">
        <is>
          <t>Impairments</t>
        </is>
      </c>
      <c r="B36" s="24" t="n"/>
      <c r="C36" s="354" t="n"/>
      <c r="D36" s="354" t="n"/>
      <c r="E36" s="354" t="n"/>
      <c r="F36" s="354" t="n"/>
      <c r="G36" s="354" t="n"/>
      <c r="H36" s="354" t="n"/>
      <c r="I36" s="354" t="n"/>
      <c r="J36" s="354" t="n"/>
      <c r="K36" s="90" t="n"/>
      <c r="L36" s="90" t="n"/>
      <c r="M36" s="90" t="n"/>
      <c r="N36" s="90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  <c r="AA36" s="24" t="n"/>
      <c r="AB36" s="24" t="n"/>
      <c r="AC36" s="24" t="n"/>
    </row>
    <row r="37">
      <c r="A37" s="239" t="inlineStr">
        <is>
          <t>Operating Leases</t>
        </is>
      </c>
      <c r="B37" s="239" t="n"/>
      <c r="C37" s="354" t="n">
        <v>884.2</v>
      </c>
      <c r="D37" s="354" t="n">
        <v>361.6</v>
      </c>
      <c r="E37" s="354" t="n">
        <v>3804.3</v>
      </c>
      <c r="F37" s="354" t="n">
        <v>26675.4</v>
      </c>
      <c r="G37" s="354" t="n">
        <v>25597.958</v>
      </c>
      <c r="H37" s="354" t="n">
        <v>31319.372</v>
      </c>
      <c r="I37" s="354" t="n">
        <v>31390.971615</v>
      </c>
      <c r="J37" s="354" t="n">
        <v>52921.161745</v>
      </c>
      <c r="K37" s="91" t="n">
        <v>55707</v>
      </c>
      <c r="L37" s="91" t="n">
        <v>54076</v>
      </c>
      <c r="M37" s="91" t="n">
        <v>50948</v>
      </c>
      <c r="N37" s="91" t="n"/>
      <c r="AD37" s="355" t="n"/>
    </row>
    <row r="38">
      <c r="A38" s="248" t="inlineStr">
        <is>
          <t>EBITDA</t>
        </is>
      </c>
      <c r="B38" s="248" t="n"/>
      <c r="C38" s="354">
        <f>C25+C34+C35</f>
        <v/>
      </c>
      <c r="D38" s="354">
        <f>D25+D34+D35</f>
        <v/>
      </c>
      <c r="E38" s="354">
        <f>E25+E34+E35</f>
        <v/>
      </c>
      <c r="F38" s="354">
        <f>F25+F34+F35</f>
        <v/>
      </c>
      <c r="G38" s="354">
        <f>G25+G34+G35</f>
        <v/>
      </c>
      <c r="H38" s="354">
        <f>H25+H34+H35</f>
        <v/>
      </c>
      <c r="I38" s="354">
        <f>I25+I34+I35</f>
        <v/>
      </c>
      <c r="J38" s="354">
        <f>J25+J34+J35</f>
        <v/>
      </c>
      <c r="K38" s="354">
        <f>K25+K34+K35</f>
        <v/>
      </c>
      <c r="L38" s="354">
        <f>L25+L34+L35</f>
        <v/>
      </c>
      <c r="M38" s="354">
        <f>M25+M34+M35</f>
        <v/>
      </c>
      <c r="N38" s="354" t="n"/>
      <c r="AC38" s="355" t="n"/>
      <c r="AD38" s="29" t="n"/>
    </row>
    <row r="39">
      <c r="A39" s="248" t="inlineStr">
        <is>
          <t>EBITDAR</t>
        </is>
      </c>
      <c r="B39" s="220" t="n"/>
      <c r="C39" s="354">
        <f>C38+C37</f>
        <v/>
      </c>
      <c r="D39" s="354">
        <f>D38+D37</f>
        <v/>
      </c>
      <c r="E39" s="354">
        <f>E38+E37</f>
        <v/>
      </c>
      <c r="F39" s="354">
        <f>F38+F37</f>
        <v/>
      </c>
      <c r="G39" s="354">
        <f>G38+G37</f>
        <v/>
      </c>
      <c r="H39" s="354">
        <f>H38+H37</f>
        <v/>
      </c>
      <c r="I39" s="354">
        <f>I38+I37</f>
        <v/>
      </c>
      <c r="J39" s="354">
        <f>J38+J37</f>
        <v/>
      </c>
      <c r="K39" s="354">
        <f>K38+K37</f>
        <v/>
      </c>
      <c r="L39" s="354">
        <f>L38+L37</f>
        <v/>
      </c>
      <c r="M39" s="354">
        <f>M38+M37</f>
        <v/>
      </c>
      <c r="N39" s="354" t="n"/>
      <c r="R39" s="18" t="n"/>
      <c r="S39" s="18" t="n"/>
      <c r="T39" s="18" t="n"/>
      <c r="U39" s="18" t="n"/>
      <c r="V39" s="18" t="n"/>
      <c r="W39" s="18" t="n"/>
      <c r="X39" s="18" t="n"/>
      <c r="Y39" s="18" t="n"/>
      <c r="AC39" s="355" t="n"/>
    </row>
    <row r="40">
      <c r="A40" s="230" t="inlineStr">
        <is>
          <t>BALANCE SHEET</t>
        </is>
      </c>
      <c r="B40" s="230" t="n"/>
      <c r="C40" s="340">
        <f>C18</f>
        <v/>
      </c>
      <c r="D40" s="340">
        <f>D18</f>
        <v/>
      </c>
      <c r="E40" s="340">
        <f>E18</f>
        <v/>
      </c>
      <c r="F40" s="340">
        <f>F18</f>
        <v/>
      </c>
      <c r="G40" s="340">
        <f>G18</f>
        <v/>
      </c>
      <c r="H40" s="340">
        <f>H18</f>
        <v/>
      </c>
      <c r="I40" s="340">
        <f>I18</f>
        <v/>
      </c>
      <c r="J40" s="340">
        <f>J18</f>
        <v/>
      </c>
      <c r="K40" s="340">
        <f>K18</f>
        <v/>
      </c>
      <c r="L40" s="340">
        <f>L18</f>
        <v/>
      </c>
      <c r="M40" s="340">
        <f>M18</f>
        <v/>
      </c>
      <c r="N40" s="340" t="n"/>
      <c r="P40" s="230" t="inlineStr">
        <is>
          <t>RATIOS</t>
        </is>
      </c>
      <c r="Q40" s="230" t="n"/>
      <c r="R40" s="340">
        <f>R18</f>
        <v/>
      </c>
      <c r="S40" s="340">
        <f>S18</f>
        <v/>
      </c>
      <c r="T40" s="340">
        <f>T18</f>
        <v/>
      </c>
      <c r="U40" s="340">
        <f>U18</f>
        <v/>
      </c>
      <c r="V40" s="340">
        <f>V18</f>
        <v/>
      </c>
      <c r="W40" s="340">
        <f>W18</f>
        <v/>
      </c>
      <c r="X40" s="340">
        <f>X18</f>
        <v/>
      </c>
      <c r="Y40" s="340">
        <f>Y18</f>
        <v/>
      </c>
      <c r="Z40" s="340">
        <f>Z18</f>
        <v/>
      </c>
      <c r="AA40" s="340">
        <f>AA18</f>
        <v/>
      </c>
      <c r="AB40" s="340">
        <f>AB18</f>
        <v/>
      </c>
    </row>
    <row r="41">
      <c r="A41" s="220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90" t="n"/>
      <c r="L41" s="90" t="n"/>
      <c r="M41" s="90" t="n"/>
      <c r="N41" s="90" t="n"/>
      <c r="P41" s="220" t="n"/>
      <c r="Q41" s="220" t="n"/>
      <c r="R41" s="220" t="n"/>
      <c r="S41" s="220" t="n"/>
      <c r="T41" s="220" t="n"/>
      <c r="U41" s="220" t="n"/>
      <c r="V41" s="356" t="n"/>
      <c r="W41" s="356" t="n"/>
      <c r="X41" s="356" t="n"/>
      <c r="Y41" s="356" t="n"/>
    </row>
    <row r="42">
      <c r="A42" s="227" t="inlineStr">
        <is>
          <t>Cash and Marketable Securities</t>
        </is>
      </c>
      <c r="B42" s="241" t="n"/>
      <c r="C42" s="357">
        <f>SUMIF(BS.data!$D$5:$D$116,'Stress test'!$A42,BS.data!P$5:P$116)</f>
        <v/>
      </c>
      <c r="D42" s="357">
        <f>SUMIF(BS.data!$D$5:$D$116,'Stress test'!$A42,BS.data!Q$5:Q$116)</f>
        <v/>
      </c>
      <c r="E42" s="357">
        <f>SUMIF(BS.data!$D$5:$D$116,'Stress test'!$A42,BS.data!R$5:R$116)</f>
        <v/>
      </c>
      <c r="F42" s="357">
        <f>SUMIF(BS.data!$D$5:$D$116,'Stress test'!$A42,BS.data!S$5:S$116)</f>
        <v/>
      </c>
      <c r="G42" s="357">
        <f>SUMIF(BS.data!$D$5:$D$116,'Stress test'!$A42,BS.data!T$5:T$116)</f>
        <v/>
      </c>
      <c r="H42" s="357">
        <f>SUMIF(BS.data!$D$5:$D$116,'Stress test'!$A42,BS.data!U$5:U$116)</f>
        <v/>
      </c>
      <c r="I42" s="357">
        <f>SUMIF(BS.data!$D$5:$D$116,'Stress test'!$A42,BS.data!V$5:V$116)</f>
        <v/>
      </c>
      <c r="J42" s="357">
        <f>SUMIF(BS.data!$D$5:$D$116,'Stress test'!$A42,BS.data!W$5:W$116)</f>
        <v/>
      </c>
      <c r="K42" s="357">
        <f>J42+Z35</f>
        <v/>
      </c>
      <c r="L42" s="357">
        <f>K42+AA35</f>
        <v/>
      </c>
      <c r="M42" s="357">
        <f>L42+AB35</f>
        <v/>
      </c>
      <c r="N42" s="94" t="n"/>
      <c r="P42" s="220" t="inlineStr">
        <is>
          <t>Business Risk:</t>
        </is>
      </c>
      <c r="Q42" s="220" t="n"/>
      <c r="R42" s="220" t="n"/>
      <c r="S42" s="220" t="n"/>
      <c r="T42" s="220" t="n"/>
      <c r="U42" s="220" t="n"/>
      <c r="V42" s="356" t="n"/>
      <c r="W42" s="356" t="n"/>
      <c r="X42" s="356" t="n"/>
      <c r="Y42" s="356" t="n"/>
    </row>
    <row r="43">
      <c r="A43" s="227" t="inlineStr">
        <is>
          <t>Trade Debtors (Accounts Receivable)</t>
        </is>
      </c>
      <c r="B43" s="241" t="n"/>
      <c r="C43" s="357">
        <f>SUMIF(BS.data!$D$5:$D$116,'Stress test'!$A43,BS.data!P$5:P$116)</f>
        <v/>
      </c>
      <c r="D43" s="357">
        <f>SUMIF(BS.data!$D$5:$D$116,'Stress test'!$A43,BS.data!Q$5:Q$116)</f>
        <v/>
      </c>
      <c r="E43" s="357">
        <f>SUMIF(BS.data!$D$5:$D$116,'Stress test'!$A43,BS.data!R$5:R$116)</f>
        <v/>
      </c>
      <c r="F43" s="357">
        <f>SUMIF(BS.data!$D$5:$D$116,'Stress test'!$A43,BS.data!S$5:S$116)</f>
        <v/>
      </c>
      <c r="G43" s="357">
        <f>SUMIF(BS.data!$D$5:$D$116,'Stress test'!$A43,BS.data!T$5:T$116)</f>
        <v/>
      </c>
      <c r="H43" s="357">
        <f>SUMIF(BS.data!$D$5:$D$116,'Stress test'!$A43,BS.data!U$5:U$116)</f>
        <v/>
      </c>
      <c r="I43" s="357">
        <f>SUMIF(BS.data!$D$5:$D$116,'Stress test'!$A43,BS.data!V$5:V$116)</f>
        <v/>
      </c>
      <c r="J43" s="357">
        <f>SUMIF(BS.data!$D$5:$D$116,'Stress test'!$A43,BS.data!W$5:W$116)</f>
        <v/>
      </c>
      <c r="K43" s="91" t="n">
        <v>7428067</v>
      </c>
      <c r="L43" s="91" t="n">
        <v>7837952</v>
      </c>
      <c r="M43" s="91" t="n">
        <v>8286718</v>
      </c>
      <c r="N43" s="94" t="n"/>
      <c r="O43" s="355" t="n"/>
      <c r="P43" s="227" t="inlineStr">
        <is>
          <t>Sale growth</t>
        </is>
      </c>
      <c r="Q43" s="227" t="n"/>
      <c r="R43" s="227" t="n"/>
      <c r="S43" s="101">
        <f>D20/C20-1</f>
        <v/>
      </c>
      <c r="T43" s="101">
        <f>E20/D20-1</f>
        <v/>
      </c>
      <c r="U43" s="101">
        <f>F20/E20-1</f>
        <v/>
      </c>
      <c r="V43" s="101">
        <f>G20/F20-1</f>
        <v/>
      </c>
      <c r="W43" s="101">
        <f>H20/G20-1</f>
        <v/>
      </c>
      <c r="X43" s="101">
        <f>I20/H20-1</f>
        <v/>
      </c>
      <c r="Y43" s="101">
        <f>J20/I20-1</f>
        <v/>
      </c>
      <c r="Z43" s="102">
        <f>K20/J20-1</f>
        <v/>
      </c>
      <c r="AA43" s="102">
        <f>L20/K20-1</f>
        <v/>
      </c>
      <c r="AB43" s="102">
        <f>M20/L20-1</f>
        <v/>
      </c>
    </row>
    <row r="44">
      <c r="A44" s="241" t="inlineStr">
        <is>
          <t>Stock (Inventory) #</t>
        </is>
      </c>
      <c r="B44" s="241" t="n"/>
      <c r="C44" s="357">
        <f>SUMIF(BS.data!$D$5:$D$116,'Stress test'!$A44,BS.data!P$5:P$116)</f>
        <v/>
      </c>
      <c r="D44" s="357">
        <f>SUMIF(BS.data!$D$5:$D$116,'Stress test'!$A44,BS.data!Q$5:Q$116)</f>
        <v/>
      </c>
      <c r="E44" s="357">
        <f>SUMIF(BS.data!$D$5:$D$116,'Stress test'!$A44,BS.data!R$5:R$116)</f>
        <v/>
      </c>
      <c r="F44" s="357">
        <f>SUMIF(BS.data!$D$5:$D$116,'Stress test'!$A44,BS.data!S$5:S$116)</f>
        <v/>
      </c>
      <c r="G44" s="357">
        <f>SUMIF(BS.data!$D$5:$D$116,'Stress test'!$A44,BS.data!T$5:T$116)</f>
        <v/>
      </c>
      <c r="H44" s="357">
        <f>SUMIF(BS.data!$D$5:$D$116,'Stress test'!$A44,BS.data!U$5:U$116)</f>
        <v/>
      </c>
      <c r="I44" s="357">
        <f>SUMIF(BS.data!$D$5:$D$116,'Stress test'!$A44,BS.data!V$5:V$116)</f>
        <v/>
      </c>
      <c r="J44" s="357">
        <f>SUMIF(BS.data!$D$5:$D$116,'Stress test'!$A44,BS.data!W$5:W$116)</f>
        <v/>
      </c>
      <c r="K44" s="91" t="n">
        <v>4092568</v>
      </c>
      <c r="L44" s="91" t="n">
        <v>5119409</v>
      </c>
      <c r="M44" s="91" t="n">
        <v>4438871</v>
      </c>
      <c r="N44" s="94" t="n"/>
      <c r="O44" s="355" t="n"/>
      <c r="P44" s="22" t="inlineStr">
        <is>
          <t>Gross Profit / Sales</t>
        </is>
      </c>
      <c r="R44" s="88">
        <f>C22/C20</f>
        <v/>
      </c>
      <c r="S44" s="88">
        <f>D22/D20</f>
        <v/>
      </c>
      <c r="T44" s="88">
        <f>E22/E20</f>
        <v/>
      </c>
      <c r="U44" s="88">
        <f>F22/F20</f>
        <v/>
      </c>
      <c r="V44" s="88">
        <f>G22/G20</f>
        <v/>
      </c>
      <c r="W44" s="88">
        <f>H22/H20</f>
        <v/>
      </c>
      <c r="X44" s="88">
        <f>I22/I20</f>
        <v/>
      </c>
      <c r="Y44" s="88">
        <f>J22/J20</f>
        <v/>
      </c>
      <c r="Z44" s="102">
        <f>K22/K20</f>
        <v/>
      </c>
      <c r="AA44" s="102">
        <f>L22/L20</f>
        <v/>
      </c>
      <c r="AB44" s="102">
        <f>M22/M20</f>
        <v/>
      </c>
    </row>
    <row r="45">
      <c r="A45" t="inlineStr">
        <is>
          <t>Prepayment to Suppliers</t>
        </is>
      </c>
      <c r="C45" s="357">
        <f>SUMIF(BS.data!$D$5:$D$116,'Stress test'!$A45,BS.data!P$5:P$116)</f>
        <v/>
      </c>
      <c r="D45" s="357">
        <f>SUMIF(BS.data!$D$5:$D$116,'Stress test'!$A45,BS.data!Q$5:Q$116)</f>
        <v/>
      </c>
      <c r="E45" s="357">
        <f>SUMIF(BS.data!$D$5:$D$116,'Stress test'!$A45,BS.data!R$5:R$116)</f>
        <v/>
      </c>
      <c r="F45" s="357">
        <f>SUMIF(BS.data!$D$5:$D$116,'Stress test'!$A45,BS.data!S$5:S$116)</f>
        <v/>
      </c>
      <c r="G45" s="357">
        <f>SUMIF(BS.data!$D$5:$D$116,'Stress test'!$A45,BS.data!T$5:T$116)</f>
        <v/>
      </c>
      <c r="H45" s="357">
        <f>SUMIF(BS.data!$D$5:$D$116,'Stress test'!$A45,BS.data!U$5:U$116)</f>
        <v/>
      </c>
      <c r="I45" s="357">
        <f>SUMIF(BS.data!$D$5:$D$116,'Stress test'!$A45,BS.data!V$5:V$116)</f>
        <v/>
      </c>
      <c r="J45" s="357">
        <f>SUMIF(BS.data!$D$5:$D$116,'Stress test'!$A45,BS.data!W$5:W$116)</f>
        <v/>
      </c>
      <c r="K45" s="90" t="n">
        <v>0</v>
      </c>
      <c r="L45" s="90" t="n">
        <v>0</v>
      </c>
      <c r="M45" s="90" t="n">
        <v>0</v>
      </c>
      <c r="N45" s="94" t="n"/>
      <c r="P45" s="27" t="inlineStr">
        <is>
          <t>EBITDA / Sales</t>
        </is>
      </c>
      <c r="Q45" s="27" t="n"/>
      <c r="R45" s="27">
        <f>C38/C20</f>
        <v/>
      </c>
      <c r="S45" s="27">
        <f>D38/D20</f>
        <v/>
      </c>
      <c r="T45" s="27">
        <f>E38/E20</f>
        <v/>
      </c>
      <c r="U45" s="27">
        <f>F38/F20</f>
        <v/>
      </c>
      <c r="V45" s="27">
        <f>G38/G20</f>
        <v/>
      </c>
      <c r="W45" s="27">
        <f>H38/H20</f>
        <v/>
      </c>
      <c r="X45" s="27">
        <f>I38/I20</f>
        <v/>
      </c>
      <c r="Y45" s="27">
        <f>J38/J20</f>
        <v/>
      </c>
      <c r="Z45" s="102">
        <f>K38/K20</f>
        <v/>
      </c>
      <c r="AA45" s="102">
        <f>L38/L20</f>
        <v/>
      </c>
      <c r="AB45" s="102">
        <f>M38/M20</f>
        <v/>
      </c>
    </row>
    <row r="46">
      <c r="A46" t="inlineStr">
        <is>
          <t>Prepaid Expenses</t>
        </is>
      </c>
      <c r="C46" s="357">
        <f>SUMIF(BS.data!$D$5:$D$116,'Stress test'!$A46,BS.data!P$5:P$116)</f>
        <v/>
      </c>
      <c r="D46" s="357">
        <f>SUMIF(BS.data!$D$5:$D$116,'Stress test'!$A46,BS.data!Q$5:Q$116)</f>
        <v/>
      </c>
      <c r="E46" s="357">
        <f>SUMIF(BS.data!$D$5:$D$116,'Stress test'!$A46,BS.data!R$5:R$116)</f>
        <v/>
      </c>
      <c r="F46" s="357">
        <f>SUMIF(BS.data!$D$5:$D$116,'Stress test'!$A46,BS.data!S$5:S$116)</f>
        <v/>
      </c>
      <c r="G46" s="357">
        <f>SUMIF(BS.data!$D$5:$D$116,'Stress test'!$A46,BS.data!T$5:T$116)</f>
        <v/>
      </c>
      <c r="H46" s="357">
        <f>SUMIF(BS.data!$D$5:$D$116,'Stress test'!$A46,BS.data!U$5:U$116)</f>
        <v/>
      </c>
      <c r="I46" s="357">
        <f>SUMIF(BS.data!$D$5:$D$116,'Stress test'!$A46,BS.data!V$5:V$116)</f>
        <v/>
      </c>
      <c r="J46" s="357">
        <f>SUMIF(BS.data!$D$5:$D$116,'Stress test'!$A46,BS.data!W$5:W$116)</f>
        <v/>
      </c>
      <c r="K46" s="90" t="n">
        <v>0</v>
      </c>
      <c r="L46" s="90" t="n">
        <v>0</v>
      </c>
      <c r="M46" s="90" t="n">
        <v>0</v>
      </c>
      <c r="N46" s="94" t="n"/>
      <c r="P46" s="227" t="inlineStr">
        <is>
          <t>FFO / Sales</t>
        </is>
      </c>
      <c r="R46" s="88">
        <f>R23/C20</f>
        <v/>
      </c>
      <c r="S46" s="88">
        <f>S23/D20</f>
        <v/>
      </c>
      <c r="T46" s="88">
        <f>T23/E20</f>
        <v/>
      </c>
      <c r="U46" s="88">
        <f>U23/F20</f>
        <v/>
      </c>
      <c r="V46" s="88">
        <f>V23/G20</f>
        <v/>
      </c>
      <c r="W46" s="88">
        <f>W23/H20</f>
        <v/>
      </c>
      <c r="X46" s="88">
        <f>X23/I20</f>
        <v/>
      </c>
      <c r="Y46" s="88">
        <f>Y23/J20</f>
        <v/>
      </c>
      <c r="Z46" s="102">
        <f>Z23/K20</f>
        <v/>
      </c>
      <c r="AA46" s="102">
        <f>AA23/L20</f>
        <v/>
      </c>
      <c r="AB46" s="102">
        <f>AB23/M20</f>
        <v/>
      </c>
    </row>
    <row r="47">
      <c r="A47" s="241" t="inlineStr">
        <is>
          <t>Other debtors and other assets</t>
        </is>
      </c>
      <c r="B47" s="241" t="n"/>
      <c r="C47" s="357">
        <f>SUMIF(BS.data!$D$5:$D$116,'Stress test'!$A47,BS.data!P$5:P$116)</f>
        <v/>
      </c>
      <c r="D47" s="357">
        <f>SUMIF(BS.data!$D$5:$D$116,'Stress test'!$A47,BS.data!Q$5:Q$116)</f>
        <v/>
      </c>
      <c r="E47" s="357">
        <f>SUMIF(BS.data!$D$5:$D$116,'Stress test'!$A47,BS.data!R$5:R$116)</f>
        <v/>
      </c>
      <c r="F47" s="357">
        <f>SUMIF(BS.data!$D$5:$D$116,'Stress test'!$A47,BS.data!S$5:S$116)</f>
        <v/>
      </c>
      <c r="G47" s="357">
        <f>SUMIF(BS.data!$D$5:$D$116,'Stress test'!$A47,BS.data!T$5:T$116)</f>
        <v/>
      </c>
      <c r="H47" s="357">
        <f>SUMIF(BS.data!$D$5:$D$116,'Stress test'!$A47,BS.data!U$5:U$116)</f>
        <v/>
      </c>
      <c r="I47" s="357">
        <f>SUMIF(BS.data!$D$5:$D$116,'Stress test'!$A47,BS.data!V$5:V$116)</f>
        <v/>
      </c>
      <c r="J47" s="357">
        <f>SUMIF(BS.data!$D$5:$D$116,'Stress test'!$A47,BS.data!W$5:W$116)</f>
        <v/>
      </c>
      <c r="K47" s="91">
        <f>1857684+223328</f>
        <v/>
      </c>
      <c r="L47" s="91">
        <f>1826079+236045</f>
        <v/>
      </c>
      <c r="M47" s="91">
        <f>1791397+244460</f>
        <v/>
      </c>
      <c r="N47" s="94" t="n"/>
      <c r="P47" s="227" t="inlineStr">
        <is>
          <t>Trade Debtors days on hand</t>
        </is>
      </c>
      <c r="R47" s="25">
        <f>(C43/C20)*365</f>
        <v/>
      </c>
      <c r="S47" s="25">
        <f>((D43+C43)/2/D20)*365</f>
        <v/>
      </c>
      <c r="T47" s="25">
        <f>((E43+D43)/2/E20)*365</f>
        <v/>
      </c>
      <c r="U47" s="25">
        <f>((F43+E43)/2/F20)*365</f>
        <v/>
      </c>
      <c r="V47" s="25">
        <f>((G43+F43)/2/G20)*365</f>
        <v/>
      </c>
      <c r="W47" s="25">
        <f>((H43+G43)/2/H20)*365</f>
        <v/>
      </c>
      <c r="X47" s="25">
        <f>((I43+H43)/2/I20)*365</f>
        <v/>
      </c>
      <c r="Y47" s="25">
        <f>((J43+I43)/2/J20)*365</f>
        <v/>
      </c>
      <c r="Z47" s="103">
        <f>((K43+J43)/2/K20)*365</f>
        <v/>
      </c>
      <c r="AA47" s="103">
        <f>((L43+K43)/2/L20)*365</f>
        <v/>
      </c>
      <c r="AB47" s="103">
        <f>((M43+L43)/2/M20)*365</f>
        <v/>
      </c>
    </row>
    <row r="48">
      <c r="A48" s="227" t="inlineStr">
        <is>
          <t>Investments and assets for sale</t>
        </is>
      </c>
      <c r="B48" s="357" t="n"/>
      <c r="C48" s="357">
        <f>SUMIF(BS.data!$D$5:$D$116,'Stress test'!$A48,BS.data!P$5:P$116)</f>
        <v/>
      </c>
      <c r="D48" s="357">
        <f>SUMIF(BS.data!$D$5:$D$116,'Stress test'!$A48,BS.data!Q$5:Q$116)</f>
        <v/>
      </c>
      <c r="E48" s="357">
        <f>SUMIF(BS.data!$D$5:$D$116,'Stress test'!$A48,BS.data!R$5:R$116)</f>
        <v/>
      </c>
      <c r="F48" s="357">
        <f>SUMIF(BS.data!$D$5:$D$116,'Stress test'!$A48,BS.data!S$5:S$116)</f>
        <v/>
      </c>
      <c r="G48" s="357">
        <f>SUMIF(BS.data!$D$5:$D$116,'Stress test'!$A48,BS.data!T$5:T$116)</f>
        <v/>
      </c>
      <c r="H48" s="357">
        <f>SUMIF(BS.data!$D$5:$D$116,'Stress test'!$A48,BS.data!U$5:U$116)</f>
        <v/>
      </c>
      <c r="I48" s="357">
        <f>SUMIF(BS.data!$D$5:$D$116,'Stress test'!$A48,BS.data!V$5:V$116)</f>
        <v/>
      </c>
      <c r="J48" s="357">
        <f>SUMIF(BS.data!$D$5:$D$116,'Stress test'!$A48,BS.data!W$5:W$116)</f>
        <v/>
      </c>
      <c r="K48" s="91" t="n">
        <v>3108949</v>
      </c>
      <c r="L48" s="91" t="n">
        <v>3082955</v>
      </c>
      <c r="M48" s="91" t="n">
        <v>3056960</v>
      </c>
      <c r="N48" s="94" t="n"/>
      <c r="P48" s="227" t="inlineStr">
        <is>
          <t>Inventory days on hand</t>
        </is>
      </c>
      <c r="R48" s="25">
        <f>(C44/-C21)*365</f>
        <v/>
      </c>
      <c r="S48" s="25">
        <f>((D44+C44)/2/-D21)*365</f>
        <v/>
      </c>
      <c r="T48" s="25">
        <f>((E44+D44)/2/-E21)*365</f>
        <v/>
      </c>
      <c r="U48" s="25">
        <f>((F44+E44)/2/-F21)*365</f>
        <v/>
      </c>
      <c r="V48" s="25">
        <f>((G44+F44)/2/-G21)*365</f>
        <v/>
      </c>
      <c r="W48" s="25">
        <f>((H44+G44)/2/-H21)*365</f>
        <v/>
      </c>
      <c r="X48" s="25">
        <f>((I44+H44)/2/-I21)*365</f>
        <v/>
      </c>
      <c r="Y48" s="25">
        <f>((J44+I44)/2/-J21)*365</f>
        <v/>
      </c>
      <c r="Z48" s="103">
        <f>((K44+J44)/2/-K21)*365</f>
        <v/>
      </c>
      <c r="AA48" s="103">
        <f>((L44+K44)/2/-L21)*365</f>
        <v/>
      </c>
      <c r="AB48" s="103">
        <f>((M44+L44)/2/-M21)*365</f>
        <v/>
      </c>
    </row>
    <row r="49">
      <c r="A49" s="227" t="inlineStr">
        <is>
          <t>Net Fixed Assets</t>
        </is>
      </c>
      <c r="B49" s="241" t="n"/>
      <c r="C49" s="357">
        <f>SUMIF(BS.data!$D$5:$D$116,'Stress test'!$A49,BS.data!P$5:P$116)</f>
        <v/>
      </c>
      <c r="D49" s="357">
        <f>SUMIF(BS.data!$D$5:$D$116,'Stress test'!$A49,BS.data!Q$5:Q$116)</f>
        <v/>
      </c>
      <c r="E49" s="357">
        <f>SUMIF(BS.data!$D$5:$D$116,'Stress test'!$A49,BS.data!R$5:R$116)</f>
        <v/>
      </c>
      <c r="F49" s="357">
        <f>SUMIF(BS.data!$D$5:$D$116,'Stress test'!$A49,BS.data!S$5:S$116)</f>
        <v/>
      </c>
      <c r="G49" s="357">
        <f>SUMIF(BS.data!$D$5:$D$116,'Stress test'!$A49,BS.data!T$5:T$116)</f>
        <v/>
      </c>
      <c r="H49" s="357">
        <f>SUMIF(BS.data!$D$5:$D$116,'Stress test'!$A49,BS.data!U$5:U$116)</f>
        <v/>
      </c>
      <c r="I49" s="357">
        <f>SUMIF(BS.data!$D$5:$D$116,'Stress test'!$A49,BS.data!V$5:V$116)</f>
        <v/>
      </c>
      <c r="J49" s="357">
        <f>SUMIF(BS.data!$D$5:$D$116,'Stress test'!$A49,BS.data!W$5:W$116)</f>
        <v/>
      </c>
      <c r="K49" s="91" t="n">
        <v>7475868</v>
      </c>
      <c r="L49" s="91" t="n">
        <v>8794698</v>
      </c>
      <c r="M49" s="91" t="n">
        <v>8486695</v>
      </c>
      <c r="N49" s="94" t="n"/>
      <c r="P49" s="227" t="inlineStr">
        <is>
          <t>Trade Creditor days on hand</t>
        </is>
      </c>
      <c r="R49" s="25">
        <f>(C53/-C21)*365</f>
        <v/>
      </c>
      <c r="S49" s="25">
        <f>((D53+C53)/2/-D21)*365</f>
        <v/>
      </c>
      <c r="T49" s="25">
        <f>((E53+D53)/2/-E21)*365</f>
        <v/>
      </c>
      <c r="U49" s="25">
        <f>((F53+E53)/2/-F21)*365</f>
        <v/>
      </c>
      <c r="V49" s="25">
        <f>((G53+F53)/2/-G21)*365</f>
        <v/>
      </c>
      <c r="W49" s="25">
        <f>((H53+G53)/2/-H21)*365</f>
        <v/>
      </c>
      <c r="X49" s="25">
        <f>((I53+H53)/2/-I21)*365</f>
        <v/>
      </c>
      <c r="Y49" s="25">
        <f>((J53+I53)/2/-J21)*365</f>
        <v/>
      </c>
      <c r="Z49" s="103">
        <f>((K53+J53)/2/-K21)*365</f>
        <v/>
      </c>
      <c r="AA49" s="103">
        <f>((L53+K53)/2/-L21)*365</f>
        <v/>
      </c>
      <c r="AB49" s="103">
        <f>((M53+L53)/2/-M21)*365</f>
        <v/>
      </c>
    </row>
    <row r="50">
      <c r="A50" s="241" t="inlineStr">
        <is>
          <t>Intangible Assets</t>
        </is>
      </c>
      <c r="B50" s="241" t="n"/>
      <c r="C50" s="357">
        <f>SUMIF(BS.data!$D$5:$D$116,'Stress test'!$A50,BS.data!P$5:P$116)</f>
        <v/>
      </c>
      <c r="D50" s="357">
        <f>SUMIF(BS.data!$D$5:$D$116,'Stress test'!$A50,BS.data!Q$5:Q$116)</f>
        <v/>
      </c>
      <c r="E50" s="357">
        <f>SUMIF(BS.data!$D$5:$D$116,'Stress test'!$A50,BS.data!R$5:R$116)</f>
        <v/>
      </c>
      <c r="F50" s="357">
        <f>SUMIF(BS.data!$D$5:$D$116,'Stress test'!$A50,BS.data!S$5:S$116)</f>
        <v/>
      </c>
      <c r="G50" s="357">
        <f>SUMIF(BS.data!$D$5:$D$116,'Stress test'!$A50,BS.data!T$5:T$116)</f>
        <v/>
      </c>
      <c r="H50" s="357">
        <f>SUMIF(BS.data!$D$5:$D$116,'Stress test'!$A50,BS.data!U$5:U$116)</f>
        <v/>
      </c>
      <c r="I50" s="357">
        <f>SUMIF(BS.data!$D$5:$D$116,'Stress test'!$A50,BS.data!V$5:V$116)</f>
        <v/>
      </c>
      <c r="J50" s="357">
        <f>SUMIF(BS.data!$D$5:$D$116,'Stress test'!$A50,BS.data!W$5:W$116)</f>
        <v/>
      </c>
      <c r="K50" s="91" t="n">
        <v>62424</v>
      </c>
      <c r="L50" s="91" t="n">
        <v>45865</v>
      </c>
      <c r="M50" s="91" t="n">
        <v>29306</v>
      </c>
      <c r="N50" s="94" t="n"/>
      <c r="P50" s="227" t="inlineStr">
        <is>
          <t>Customer advances, Defferred Income days</t>
        </is>
      </c>
      <c r="R50" s="25">
        <f>(C55+C56)/C20*365</f>
        <v/>
      </c>
      <c r="S50" s="25">
        <f>(D55+D56)/D20*365</f>
        <v/>
      </c>
      <c r="T50" s="25">
        <f>(E55+E56)/E20*365</f>
        <v/>
      </c>
      <c r="U50" s="25">
        <f>(F55+F56)/F20*365</f>
        <v/>
      </c>
      <c r="V50" s="25">
        <f>(G55+G56)/G20*365</f>
        <v/>
      </c>
      <c r="W50" s="25">
        <f>(H55+H56)/H20*365</f>
        <v/>
      </c>
      <c r="X50" s="25">
        <f>(I55+I56)/I20*365</f>
        <v/>
      </c>
      <c r="Y50" s="25">
        <f>(J55+J56)/J20*365</f>
        <v/>
      </c>
      <c r="Z50" s="103">
        <f>(K55+K56)/K20*365</f>
        <v/>
      </c>
      <c r="AA50" s="103">
        <f>(L55+L56)/L20*365</f>
        <v/>
      </c>
      <c r="AB50" s="103">
        <f>(M55+M56)/M20*365</f>
        <v/>
      </c>
    </row>
    <row r="51">
      <c r="A51" s="220" t="inlineStr">
        <is>
          <t>Assets</t>
        </is>
      </c>
      <c r="B51" s="220" t="n"/>
      <c r="C51" s="358">
        <f>SUM(C42:C50)</f>
        <v/>
      </c>
      <c r="D51" s="358">
        <f>SUM(D42:D50)</f>
        <v/>
      </c>
      <c r="E51" s="358">
        <f>SUM(E42:E50)</f>
        <v/>
      </c>
      <c r="F51" s="358">
        <f>SUM(F42:F50)</f>
        <v/>
      </c>
      <c r="G51" s="358">
        <f>SUM(G42:G50)</f>
        <v/>
      </c>
      <c r="H51" s="358">
        <f>SUM(H42:H50)</f>
        <v/>
      </c>
      <c r="I51" s="358">
        <f>SUM(I42:I50)</f>
        <v/>
      </c>
      <c r="J51" s="358">
        <f>SUM(J42:J50)</f>
        <v/>
      </c>
      <c r="K51" s="358">
        <f>SUM(K42:K50)</f>
        <v/>
      </c>
      <c r="L51" s="358">
        <f>SUM(L42:L50)</f>
        <v/>
      </c>
      <c r="M51" s="358">
        <f>SUM(M42:M50)</f>
        <v/>
      </c>
      <c r="N51" s="94" t="n"/>
      <c r="P51" s="227" t="inlineStr">
        <is>
          <t>Prepayment to Suppliers days</t>
        </is>
      </c>
      <c r="R51" s="25">
        <f>-C45/C21*365</f>
        <v/>
      </c>
      <c r="S51" s="25">
        <f>-D45/D21*365</f>
        <v/>
      </c>
      <c r="T51" s="25">
        <f>-E45/E21*365</f>
        <v/>
      </c>
      <c r="U51" s="25">
        <f>-F45/F21*365</f>
        <v/>
      </c>
      <c r="V51" s="25">
        <f>-G45/G21*365</f>
        <v/>
      </c>
      <c r="W51" s="25">
        <f>-H45/H21*365</f>
        <v/>
      </c>
      <c r="X51" s="25">
        <f>-I45/I21*365</f>
        <v/>
      </c>
      <c r="Y51" s="25">
        <f>-J45/J21*365</f>
        <v/>
      </c>
      <c r="Z51" s="103">
        <f>-K45/K21*365</f>
        <v/>
      </c>
      <c r="AA51" s="103">
        <f>-L45/L21*365</f>
        <v/>
      </c>
      <c r="AB51" s="103">
        <f>-M45/M21*365</f>
        <v/>
      </c>
    </row>
    <row r="52">
      <c r="A52" s="220" t="n"/>
      <c r="B52" s="220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90" t="n"/>
      <c r="L52" s="90" t="n"/>
      <c r="M52" s="90" t="n"/>
      <c r="N52" s="90" t="n"/>
      <c r="P52" s="27" t="inlineStr">
        <is>
          <t>Net Working Capital / Sales</t>
        </is>
      </c>
      <c r="Q52" s="27" t="n"/>
      <c r="R52" s="27">
        <f>(C43+C44+C45+C46-C53-C54-C55-C56)/C20</f>
        <v/>
      </c>
      <c r="S52" s="27">
        <f>(D43+D44+D45+D46-D53-D54-D55-D56)/D20</f>
        <v/>
      </c>
      <c r="T52" s="27">
        <f>(E43+E44+E45+E46-E53-E54-E55-E56)/E20</f>
        <v/>
      </c>
      <c r="U52" s="27">
        <f>(F43+F44+F45+F46-F53-F54-F55-F56)/F20</f>
        <v/>
      </c>
      <c r="V52" s="27">
        <f>(G43+G44+G45+G46-G53-G54-G55-G56)/G20</f>
        <v/>
      </c>
      <c r="W52" s="27">
        <f>(H43+H44+H45+H46-H53-H54-H55-H56)/H20</f>
        <v/>
      </c>
      <c r="X52" s="27">
        <f>(I43+I44+I45+I46-I53-I54-I55-I56)/I20</f>
        <v/>
      </c>
      <c r="Y52" s="27">
        <f>(J43+J44+J45+J46-J53-J54-J55-J56)/J20</f>
        <v/>
      </c>
      <c r="Z52" s="102">
        <f>(K43+K44+K45+K46-K53-K54-K55-K56)/K20</f>
        <v/>
      </c>
      <c r="AA52" s="102">
        <f>(L43+L44+L45+L46-L53-L54-L55-L56)/L20</f>
        <v/>
      </c>
      <c r="AB52" s="102">
        <f>(M43+M44+M45+M46-M53-M54-M55-M56)/M20</f>
        <v/>
      </c>
    </row>
    <row r="53">
      <c r="A53" s="241" t="inlineStr">
        <is>
          <t>Trade Creditors (Accounts Payable)</t>
        </is>
      </c>
      <c r="B53" s="241" t="n"/>
      <c r="C53" s="357">
        <f>SUMIF(BS.data!$D$5:$D$116,'Stress test'!$A53,BS.data!P$5:P$116)</f>
        <v/>
      </c>
      <c r="D53" s="357">
        <f>SUMIF(BS.data!$D$5:$D$116,'Stress test'!$A53,BS.data!Q$5:Q$116)</f>
        <v/>
      </c>
      <c r="E53" s="357">
        <f>SUMIF(BS.data!$D$5:$D$116,'Stress test'!$A53,BS.data!R$5:R$116)</f>
        <v/>
      </c>
      <c r="F53" s="357">
        <f>SUMIF(BS.data!$D$5:$D$116,'Stress test'!$A53,BS.data!S$5:S$116)</f>
        <v/>
      </c>
      <c r="G53" s="357">
        <f>SUMIF(BS.data!$D$5:$D$116,'Stress test'!$A53,BS.data!T$5:T$116)</f>
        <v/>
      </c>
      <c r="H53" s="357">
        <f>SUMIF(BS.data!$D$5:$D$116,'Stress test'!$A53,BS.data!U$5:U$116)</f>
        <v/>
      </c>
      <c r="I53" s="357">
        <f>SUMIF(BS.data!$D$5:$D$116,'Stress test'!$A53,BS.data!V$5:V$116)</f>
        <v/>
      </c>
      <c r="J53" s="357">
        <f>SUMIF(BS.data!$D$5:$D$116,'Stress test'!$A53,BS.data!W$5:W$116)</f>
        <v/>
      </c>
      <c r="K53" s="91" t="n">
        <v>1146580</v>
      </c>
      <c r="L53" s="91" t="n">
        <v>2197702</v>
      </c>
      <c r="M53" s="91" t="n">
        <v>1426852</v>
      </c>
      <c r="N53" s="91" t="n"/>
      <c r="P53" s="27" t="inlineStr">
        <is>
          <t>Sales / Net Fixed Assets</t>
        </is>
      </c>
      <c r="Q53" s="27" t="n"/>
      <c r="R53" s="359">
        <f>C20/C49</f>
        <v/>
      </c>
      <c r="S53" s="359">
        <f>D20/D49</f>
        <v/>
      </c>
      <c r="T53" s="359">
        <f>E20/E49</f>
        <v/>
      </c>
      <c r="U53" s="359">
        <f>F20/F49</f>
        <v/>
      </c>
      <c r="V53" s="30">
        <f>G20/G49</f>
        <v/>
      </c>
      <c r="W53" s="30">
        <f>H20/H49</f>
        <v/>
      </c>
      <c r="X53" s="30">
        <f>I20/I49</f>
        <v/>
      </c>
      <c r="Y53" s="30">
        <f>J20/J49</f>
        <v/>
      </c>
      <c r="Z53" s="104">
        <f>K20/K49</f>
        <v/>
      </c>
      <c r="AA53" s="104">
        <f>L20/L49</f>
        <v/>
      </c>
      <c r="AB53" s="104">
        <f>M20/M49</f>
        <v/>
      </c>
    </row>
    <row r="54">
      <c r="A54" s="241" t="inlineStr">
        <is>
          <t>Accrued Expenses</t>
        </is>
      </c>
      <c r="B54" s="241" t="n"/>
      <c r="C54" s="357">
        <f>SUMIF(BS.data!$D$5:$D$116,'Stress test'!$A54,BS.data!P$5:P$116)</f>
        <v/>
      </c>
      <c r="D54" s="357">
        <f>SUMIF(BS.data!$D$5:$D$116,'Stress test'!$A54,BS.data!Q$5:Q$116)</f>
        <v/>
      </c>
      <c r="E54" s="357">
        <f>SUMIF(BS.data!$D$5:$D$116,'Stress test'!$A54,BS.data!R$5:R$116)</f>
        <v/>
      </c>
      <c r="F54" s="357">
        <f>SUMIF(BS.data!$D$5:$D$116,'Stress test'!$A54,BS.data!S$5:S$116)</f>
        <v/>
      </c>
      <c r="G54" s="357">
        <f>SUMIF(BS.data!$D$5:$D$116,'Stress test'!$A54,BS.data!T$5:T$116)</f>
        <v/>
      </c>
      <c r="H54" s="357">
        <f>SUMIF(BS.data!$D$5:$D$116,'Stress test'!$A54,BS.data!U$5:U$116)</f>
        <v/>
      </c>
      <c r="I54" s="357">
        <f>SUMIF(BS.data!$D$5:$D$116,'Stress test'!$A54,BS.data!V$5:V$116)</f>
        <v/>
      </c>
      <c r="J54" s="357">
        <f>SUMIF(BS.data!$D$5:$D$116,'Stress test'!$A54,BS.data!W$5:W$116)</f>
        <v/>
      </c>
      <c r="K54" s="90" t="n">
        <v>0</v>
      </c>
      <c r="L54" s="90" t="n">
        <v>0</v>
      </c>
      <c r="M54" s="90" t="n">
        <v>0</v>
      </c>
      <c r="N54" s="90" t="n"/>
      <c r="P54" s="27" t="inlineStr">
        <is>
          <t>Gross Capex Tang and Intang Assets / Depr and Amort</t>
        </is>
      </c>
      <c r="Q54" s="27" t="n"/>
      <c r="R54" s="27">
        <f>-R27/C34</f>
        <v/>
      </c>
      <c r="S54" s="27">
        <f>-S27/D34</f>
        <v/>
      </c>
      <c r="T54" s="27">
        <f>-T27/E34</f>
        <v/>
      </c>
      <c r="U54" s="27">
        <f>-U27/F34</f>
        <v/>
      </c>
      <c r="V54" s="27">
        <f>-V27/G34</f>
        <v/>
      </c>
      <c r="W54" s="27">
        <f>-W27/H34</f>
        <v/>
      </c>
      <c r="X54" s="27">
        <f>-X27/I34</f>
        <v/>
      </c>
      <c r="Y54" s="27">
        <f>-Y27/J34</f>
        <v/>
      </c>
      <c r="Z54" s="102">
        <f>-Z27/K34</f>
        <v/>
      </c>
      <c r="AA54" s="102">
        <f>-AA27/L34</f>
        <v/>
      </c>
      <c r="AB54" s="102">
        <f>-AB27/M34</f>
        <v/>
      </c>
    </row>
    <row r="55">
      <c r="A55" s="241" t="inlineStr">
        <is>
          <t>Customers advances</t>
        </is>
      </c>
      <c r="C55" s="357">
        <f>SUMIF(BS.data!$D$5:$D$116,'Stress test'!$A55,BS.data!P$5:P$116)</f>
        <v/>
      </c>
      <c r="D55" s="357">
        <f>SUMIF(BS.data!$D$5:$D$116,'Stress test'!$A55,BS.data!Q$5:Q$116)</f>
        <v/>
      </c>
      <c r="E55" s="357">
        <f>SUMIF(BS.data!$D$5:$D$116,'Stress test'!$A55,BS.data!R$5:R$116)</f>
        <v/>
      </c>
      <c r="F55" s="357">
        <f>SUMIF(BS.data!$D$5:$D$116,'Stress test'!$A55,BS.data!S$5:S$116)</f>
        <v/>
      </c>
      <c r="G55" s="357">
        <f>SUMIF(BS.data!$D$5:$D$116,'Stress test'!$A55,BS.data!T$5:T$116)</f>
        <v/>
      </c>
      <c r="H55" s="357">
        <f>SUMIF(BS.data!$D$5:$D$116,'Stress test'!$A55,BS.data!U$5:U$116)</f>
        <v/>
      </c>
      <c r="I55" s="357">
        <f>SUMIF(BS.data!$D$5:$D$116,'Stress test'!$A55,BS.data!V$5:V$116)</f>
        <v/>
      </c>
      <c r="J55" s="357">
        <f>SUMIF(BS.data!$D$5:$D$116,'Stress test'!$A55,BS.data!W$5:W$116)</f>
        <v/>
      </c>
      <c r="K55" s="90" t="n">
        <v>0</v>
      </c>
      <c r="L55" s="90" t="n">
        <v>0</v>
      </c>
      <c r="M55" s="90" t="n">
        <v>0</v>
      </c>
      <c r="N55" s="90" t="n"/>
      <c r="P55" s="27" t="inlineStr">
        <is>
          <t>Gross Capital Expenditure / Sales</t>
        </is>
      </c>
      <c r="R55" s="88">
        <f>-R27/C20</f>
        <v/>
      </c>
      <c r="S55" s="88">
        <f>-S27/D20</f>
        <v/>
      </c>
      <c r="T55" s="88">
        <f>-T27/E20</f>
        <v/>
      </c>
      <c r="U55" s="88">
        <f>-U27/F20</f>
        <v/>
      </c>
      <c r="V55" s="88">
        <f>-V27/G20</f>
        <v/>
      </c>
      <c r="W55" s="88">
        <f>-W27/H20</f>
        <v/>
      </c>
      <c r="X55" s="88">
        <f>-X27/I20</f>
        <v/>
      </c>
      <c r="Y55" s="88">
        <f>-Y27/J20</f>
        <v/>
      </c>
      <c r="Z55" s="102">
        <f>-Z27/K20</f>
        <v/>
      </c>
      <c r="AA55" s="102">
        <f>-AA27/L20</f>
        <v/>
      </c>
      <c r="AB55" s="102">
        <f>-AB27/M20</f>
        <v/>
      </c>
      <c r="AD55" t="n"/>
    </row>
    <row r="56">
      <c r="A56" s="241" t="inlineStr">
        <is>
          <t>Short-term Deferred Income</t>
        </is>
      </c>
      <c r="C56" s="357">
        <f>SUMIF(BS.data!$D$5:$D$116,'Stress test'!$A56,BS.data!P$5:P$116)</f>
        <v/>
      </c>
      <c r="D56" s="357">
        <f>SUMIF(BS.data!$D$5:$D$116,'Stress test'!$A56,BS.data!Q$5:Q$116)</f>
        <v/>
      </c>
      <c r="E56" s="357">
        <f>SUMIF(BS.data!$D$5:$D$116,'Stress test'!$A56,BS.data!R$5:R$116)</f>
        <v/>
      </c>
      <c r="F56" s="357">
        <f>SUMIF(BS.data!$D$5:$D$116,'Stress test'!$A56,BS.data!S$5:S$116)</f>
        <v/>
      </c>
      <c r="G56" s="357">
        <f>SUMIF(BS.data!$D$5:$D$116,'Stress test'!$A56,BS.data!T$5:T$116)</f>
        <v/>
      </c>
      <c r="H56" s="357">
        <f>SUMIF(BS.data!$D$5:$D$116,'Stress test'!$A56,BS.data!U$5:U$116)</f>
        <v/>
      </c>
      <c r="I56" s="357">
        <f>SUMIF(BS.data!$D$5:$D$116,'Stress test'!$A56,BS.data!V$5:V$116)</f>
        <v/>
      </c>
      <c r="J56" s="357">
        <f>SUMIF(BS.data!$D$5:$D$116,'Stress test'!$A56,BS.data!W$5:W$116)</f>
        <v/>
      </c>
      <c r="K56" s="90" t="n">
        <v>0</v>
      </c>
      <c r="L56" s="90" t="n">
        <v>0</v>
      </c>
      <c r="M56" s="90" t="n">
        <v>0</v>
      </c>
      <c r="N56" s="90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</row>
    <row r="57">
      <c r="A57" s="241" t="inlineStr">
        <is>
          <t>Other Creditors and Provisions</t>
        </is>
      </c>
      <c r="B57" s="241" t="n"/>
      <c r="C57" s="357">
        <f>SUMIF(BS.data!$D$5:$D$116,'Stress test'!$A57,BS.data!P$5:P$116)-C59</f>
        <v/>
      </c>
      <c r="D57" s="357">
        <f>SUMIF(BS.data!$D$5:$D$116,'Stress test'!$A57,BS.data!Q$5:Q$116)-D59</f>
        <v/>
      </c>
      <c r="E57" s="357">
        <f>SUMIF(BS.data!$D$5:$D$116,'Stress test'!$A57,BS.data!R$5:R$116)-E59</f>
        <v/>
      </c>
      <c r="F57" s="357">
        <f>SUMIF(BS.data!$D$5:$D$116,'Stress test'!$A57,BS.data!S$5:S$116)-F59</f>
        <v/>
      </c>
      <c r="G57" s="357">
        <f>SUMIF(BS.data!$D$5:$D$116,'Stress test'!$A57,BS.data!T$5:T$116)-G59</f>
        <v/>
      </c>
      <c r="H57" s="357">
        <f>SUMIF(BS.data!$D$5:$D$116,'Stress test'!$A57,BS.data!U$5:U$116)-H59</f>
        <v/>
      </c>
      <c r="I57" s="357">
        <f>SUMIF(BS.data!$D$5:$D$116,'Stress test'!$A57,BS.data!V$5:V$116)-I59</f>
        <v/>
      </c>
      <c r="J57" s="357">
        <f>SUMIF(BS.data!$D$5:$D$116,'Stress test'!$A57,BS.data!W$5:W$116)-J59</f>
        <v/>
      </c>
      <c r="K57" s="91">
        <f>4549415-K59</f>
        <v/>
      </c>
      <c r="L57" s="91">
        <f>4752845-L59</f>
        <v/>
      </c>
      <c r="M57" s="91">
        <f>4841505-M59</f>
        <v/>
      </c>
      <c r="N57" s="91" t="n"/>
      <c r="P57" s="26" t="inlineStr">
        <is>
          <t>Financial Risk:</t>
        </is>
      </c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</row>
    <row r="58">
      <c r="A58" s="241" t="inlineStr">
        <is>
          <t>Tax Payable</t>
        </is>
      </c>
      <c r="B58" s="241" t="n"/>
      <c r="C58" s="357">
        <f>SUMIF(BS.data!$D$5:$D$116,'Stress test'!$A58,BS.data!P$5:P$116)</f>
        <v/>
      </c>
      <c r="D58" s="357">
        <f>SUMIF(BS.data!$D$5:$D$116,'Stress test'!$A58,BS.data!Q$5:Q$116)</f>
        <v/>
      </c>
      <c r="E58" s="357">
        <f>SUMIF(BS.data!$D$5:$D$116,'Stress test'!$A58,BS.data!R$5:R$116)</f>
        <v/>
      </c>
      <c r="F58" s="357">
        <f>SUMIF(BS.data!$D$5:$D$116,'Stress test'!$A58,BS.data!S$5:S$116)</f>
        <v/>
      </c>
      <c r="G58" s="357">
        <f>SUMIF(BS.data!$D$5:$D$116,'Stress test'!$A58,BS.data!T$5:T$116)</f>
        <v/>
      </c>
      <c r="H58" s="357">
        <f>SUMIF(BS.data!$D$5:$D$116,'Stress test'!$A58,BS.data!U$5:U$116)</f>
        <v/>
      </c>
      <c r="I58" s="357">
        <f>SUMIF(BS.data!$D$5:$D$116,'Stress test'!$A58,BS.data!V$5:V$116)</f>
        <v/>
      </c>
      <c r="J58" s="357">
        <f>SUMIF(BS.data!$D$5:$D$116,'Stress test'!$A58,BS.data!W$5:W$116)</f>
        <v/>
      </c>
      <c r="K58" s="90" t="n">
        <v>0</v>
      </c>
      <c r="L58" s="90" t="n">
        <v>0</v>
      </c>
      <c r="M58" s="90" t="n">
        <v>0</v>
      </c>
      <c r="N58" s="90" t="n"/>
      <c r="P58" s="16" t="inlineStr">
        <is>
          <t>Gross Debt</t>
        </is>
      </c>
    </row>
    <row r="59">
      <c r="A59" s="241" t="inlineStr">
        <is>
          <t>UPAS L/C</t>
        </is>
      </c>
      <c r="B59" s="241" t="n"/>
      <c r="C59" s="357" t="n">
        <v>0</v>
      </c>
      <c r="D59" s="357" t="n">
        <v>0</v>
      </c>
      <c r="E59" s="357" t="n">
        <v>0</v>
      </c>
      <c r="F59" s="357" t="n">
        <v>0</v>
      </c>
      <c r="G59" s="357" t="n">
        <v>0</v>
      </c>
      <c r="H59" s="357" t="n">
        <v>0</v>
      </c>
      <c r="I59" s="357" t="n">
        <v>715495</v>
      </c>
      <c r="J59" s="357" t="n">
        <v>2433294</v>
      </c>
      <c r="K59" s="360">
        <f>J59</f>
        <v/>
      </c>
      <c r="L59" s="360">
        <f>K59</f>
        <v/>
      </c>
      <c r="M59" s="360">
        <f>L59</f>
        <v/>
      </c>
      <c r="N59" s="91" t="n"/>
      <c r="O59" s="355" t="n"/>
      <c r="P59" s="27" t="inlineStr">
        <is>
          <t>Debt / Equity</t>
        </is>
      </c>
      <c r="Q59" s="26" t="n"/>
      <c r="R59" s="101">
        <f>C63/SUM(C65:C67)</f>
        <v/>
      </c>
      <c r="S59" s="101">
        <f>D63/SUM(D65:D67)</f>
        <v/>
      </c>
      <c r="T59" s="101">
        <f>E63/SUM(E65:E67)</f>
        <v/>
      </c>
      <c r="U59" s="101">
        <f>F63/SUM(F65:F67)</f>
        <v/>
      </c>
      <c r="V59" s="101">
        <f>G63/SUM(G65:G67)</f>
        <v/>
      </c>
      <c r="W59" s="101">
        <f>H63/SUM(H65:H67)</f>
        <v/>
      </c>
      <c r="X59" s="101">
        <f>I63/SUM(I65:I67)</f>
        <v/>
      </c>
      <c r="Y59" s="101">
        <f>J63/SUM(J65:J67)</f>
        <v/>
      </c>
      <c r="Z59" s="102">
        <f>K63/SUM(K65:K67)</f>
        <v/>
      </c>
      <c r="AA59" s="102">
        <f>L63/SUM(L65:L67)</f>
        <v/>
      </c>
      <c r="AB59" s="102">
        <f>M63/SUM(M65:M67)</f>
        <v/>
      </c>
    </row>
    <row r="60">
      <c r="A60" s="241" t="inlineStr">
        <is>
          <t>Short Term Debt*</t>
        </is>
      </c>
      <c r="B60" s="241" t="n"/>
      <c r="C60" s="357">
        <f>SUMIF(BS.data!$D$5:$D$116,'Stress test'!$A60,BS.data!P$5:P$116)</f>
        <v/>
      </c>
      <c r="D60" s="357">
        <f>SUMIF(BS.data!$D$5:$D$116,'Stress test'!$A60,BS.data!Q$5:Q$116)</f>
        <v/>
      </c>
      <c r="E60" s="357">
        <f>SUMIF(BS.data!$D$5:$D$116,'Stress test'!$A60,BS.data!R$5:R$116)</f>
        <v/>
      </c>
      <c r="F60" s="357">
        <f>SUMIF(BS.data!$D$5:$D$116,'Stress test'!$A60,BS.data!S$5:S$116)</f>
        <v/>
      </c>
      <c r="G60" s="357">
        <f>SUMIF(BS.data!$D$5:$D$116,'Stress test'!$A60,BS.data!T$5:T$116)</f>
        <v/>
      </c>
      <c r="H60" s="357">
        <f>SUMIF(BS.data!$D$5:$D$116,'Stress test'!$A60,BS.data!U$5:U$116)</f>
        <v/>
      </c>
      <c r="I60" s="357">
        <f>SUMIF(BS.data!$D$5:$D$116,'Stress test'!$A60,BS.data!V$5:V$116)</f>
        <v/>
      </c>
      <c r="J60" s="357">
        <f>SUMIF(BS.data!$D$5:$D$116,'Stress test'!$A60,BS.data!W$5:W$116)</f>
        <v/>
      </c>
      <c r="K60" s="91">
        <f>8026738</f>
        <v/>
      </c>
      <c r="L60" s="91">
        <f>7886657</f>
        <v/>
      </c>
      <c r="M60" s="91">
        <f>6815721</f>
        <v/>
      </c>
      <c r="N60" s="91" t="n"/>
      <c r="P60" s="227" t="inlineStr">
        <is>
          <t>Equity / Total Liabilities</t>
        </is>
      </c>
      <c r="Q60" s="227" t="n"/>
      <c r="R60" s="27">
        <f>(C65+C66+C67)/C64</f>
        <v/>
      </c>
      <c r="S60" s="27">
        <f>(D65+D66+D67)/D64</f>
        <v/>
      </c>
      <c r="T60" s="27">
        <f>(E65+E66+E67)/E64</f>
        <v/>
      </c>
      <c r="U60" s="27">
        <f>(F65+F66+F67)/F64</f>
        <v/>
      </c>
      <c r="V60" s="27">
        <f>(G65+G66+G67)/G64</f>
        <v/>
      </c>
      <c r="W60" s="27">
        <f>(H65+H66+H67)/H64</f>
        <v/>
      </c>
      <c r="X60" s="27">
        <f>(I65+I66+I67)/I64</f>
        <v/>
      </c>
      <c r="Y60" s="27">
        <f>(J65+J66)/J64</f>
        <v/>
      </c>
      <c r="Z60" s="102">
        <f>(K65+K66)/K64</f>
        <v/>
      </c>
      <c r="AA60" s="102">
        <f>(L65+L66)/L64</f>
        <v/>
      </c>
      <c r="AB60" s="102">
        <f>(M65+M66)/M64</f>
        <v/>
      </c>
    </row>
    <row r="61">
      <c r="A61" s="241" t="inlineStr">
        <is>
          <t>Existing Long Term Debt and Financial Leases</t>
        </is>
      </c>
      <c r="B61" s="241" t="n"/>
      <c r="C61" s="357">
        <f>SUMIF(BS.data!$D$5:$D$116,'Stress test'!$A61,BS.data!P$5:P$116)</f>
        <v/>
      </c>
      <c r="D61" s="357">
        <f>SUMIF(BS.data!$D$5:$D$116,'Stress test'!$A61,BS.data!Q$5:Q$116)</f>
        <v/>
      </c>
      <c r="E61" s="357">
        <f>SUMIF(BS.data!$D$5:$D$116,'Stress test'!$A61,BS.data!R$5:R$116)</f>
        <v/>
      </c>
      <c r="F61" s="357">
        <f>SUMIF(BS.data!$D$5:$D$116,'Stress test'!$A61,BS.data!S$5:S$116)</f>
        <v/>
      </c>
      <c r="G61" s="357">
        <f>SUMIF(BS.data!$D$5:$D$116,'Stress test'!$A61,BS.data!T$5:T$116)</f>
        <v/>
      </c>
      <c r="H61" s="357">
        <f>SUMIF(BS.data!$D$5:$D$116,'Stress test'!$A61,BS.data!U$5:U$116)</f>
        <v/>
      </c>
      <c r="I61" s="357">
        <f>SUMIF(BS.data!$D$5:$D$116,'Stress test'!$A61,BS.data!V$5:V$116)</f>
        <v/>
      </c>
      <c r="J61" s="357">
        <f>SUMIF(BS.data!$D$5:$D$116,'Stress test'!$A61,BS.data!W$5:W$116)</f>
        <v/>
      </c>
      <c r="K61" s="91" t="n">
        <v>2256837</v>
      </c>
      <c r="L61" s="91" t="n">
        <v>3319613</v>
      </c>
      <c r="M61" s="91" t="n">
        <v>2648638</v>
      </c>
      <c r="P61" s="227" t="inlineStr">
        <is>
          <t>Adj Debt / EBITDAR *</t>
        </is>
      </c>
      <c r="Q61" s="227" t="n"/>
      <c r="R61" s="361">
        <f>((C37*8)+C63)/C39</f>
        <v/>
      </c>
      <c r="S61" s="361">
        <f>((D37*8)+D63)/D39</f>
        <v/>
      </c>
      <c r="T61" s="361">
        <f>((E37*8)+E63)/E39</f>
        <v/>
      </c>
      <c r="U61" s="361">
        <f>((F37*8)+F63)/F39</f>
        <v/>
      </c>
      <c r="V61" s="361">
        <f>((G37*8)+G63)/G39</f>
        <v/>
      </c>
      <c r="W61" s="361">
        <f>((H37*8)+H63)/H39</f>
        <v/>
      </c>
      <c r="X61" s="361">
        <f>((I37*8)+I63)/I39</f>
        <v/>
      </c>
      <c r="Y61" s="361">
        <f>((J37*8)+J63)/J39</f>
        <v/>
      </c>
      <c r="Z61" s="362">
        <f>((K37*8)+K63)/K39</f>
        <v/>
      </c>
      <c r="AA61" s="362">
        <f>((L37*8)+L63)/L39</f>
        <v/>
      </c>
      <c r="AB61" s="362">
        <f>((M37*8)+M63)/M39</f>
        <v/>
      </c>
    </row>
    <row r="62">
      <c r="N62" s="358" t="n"/>
      <c r="P62" s="227" t="inlineStr">
        <is>
          <t>FFO adj for interest and Lease payments / Adj Debt</t>
        </is>
      </c>
      <c r="R62" s="101">
        <f>(R23-C37-R21)/(C63+(C37*8))</f>
        <v/>
      </c>
      <c r="S62" s="101">
        <f>(S23-D37-S21)/(D63+(D37*8))</f>
        <v/>
      </c>
      <c r="T62" s="101">
        <f>(T23-E37-T21)/(E63+(E37*8))</f>
        <v/>
      </c>
      <c r="U62" s="101">
        <f>(U23-F37-U21)/(F63+(F37*8))</f>
        <v/>
      </c>
      <c r="V62" s="101">
        <f>(V23-G37-V21)/(G63+(G37*8))</f>
        <v/>
      </c>
      <c r="W62" s="101">
        <f>(W23-H37-W21)/(H63+(H37*8))</f>
        <v/>
      </c>
      <c r="X62" s="101">
        <f>(X23-I37-X21)/(I63+(I37*8))</f>
        <v/>
      </c>
      <c r="Y62" s="101">
        <f>(Y23-J37-Y21)/(J63+(J37*8))</f>
        <v/>
      </c>
      <c r="Z62" s="102">
        <f>(Z23-K37-Z21)/(K63+(K37*8))</f>
        <v/>
      </c>
      <c r="AA62" s="102">
        <f>(AA23-L37-AA21)/(L63+(L37*8))</f>
        <v/>
      </c>
      <c r="AB62" s="102">
        <f>(AB23-M37-AB21)/(M63+(M37*8))</f>
        <v/>
      </c>
    </row>
    <row r="63">
      <c r="A63" s="220" t="inlineStr">
        <is>
          <t>Total Debt</t>
        </is>
      </c>
      <c r="B63" s="220" t="n"/>
      <c r="C63" s="358">
        <f>C60+C61+C59</f>
        <v/>
      </c>
      <c r="D63" s="358">
        <f>D60+D61+D59</f>
        <v/>
      </c>
      <c r="E63" s="358">
        <f>E60+E61+E59</f>
        <v/>
      </c>
      <c r="F63" s="358">
        <f>F60+F61+F59</f>
        <v/>
      </c>
      <c r="G63" s="358">
        <f>G60+G61+G59</f>
        <v/>
      </c>
      <c r="H63" s="358">
        <f>H60+H61+H59</f>
        <v/>
      </c>
      <c r="I63" s="358">
        <f>I60+I61+I59</f>
        <v/>
      </c>
      <c r="J63" s="358">
        <f>J60+J61+J59</f>
        <v/>
      </c>
      <c r="K63" s="358">
        <f>K60+K61+K59</f>
        <v/>
      </c>
      <c r="L63" s="358">
        <f>L60+L61+L59</f>
        <v/>
      </c>
      <c r="M63" s="358">
        <f>M60+M61+M59</f>
        <v/>
      </c>
      <c r="N63" s="358" t="n"/>
      <c r="P63" s="227" t="inlineStr">
        <is>
          <t>CFO minus Capex / Total Debt</t>
        </is>
      </c>
      <c r="R63" s="101">
        <f>(R25+R27)/(C63)</f>
        <v/>
      </c>
      <c r="S63" s="101">
        <f>(S25+S27)/(D63)</f>
        <v/>
      </c>
      <c r="T63" s="101">
        <f>(T25+T27)/(E63)</f>
        <v/>
      </c>
      <c r="U63" s="101">
        <f>(U25+U27)/(F63)</f>
        <v/>
      </c>
      <c r="V63" s="101">
        <f>(V25+V27)/(G63)</f>
        <v/>
      </c>
      <c r="W63" s="101">
        <f>(W25+W27)/(H63)</f>
        <v/>
      </c>
      <c r="X63" s="101">
        <f>(X25+X27)/(I63)</f>
        <v/>
      </c>
      <c r="Y63" s="101">
        <f>(Y25+Y27)/(J63)</f>
        <v/>
      </c>
      <c r="Z63" s="102">
        <f>(Z25+Z27)/(K63)</f>
        <v/>
      </c>
      <c r="AA63" s="102">
        <f>(AA25+AA27)/(L63)</f>
        <v/>
      </c>
      <c r="AB63" s="102">
        <f>(AB25+AB27)/(M63)</f>
        <v/>
      </c>
    </row>
    <row r="64">
      <c r="A64" s="220" t="inlineStr">
        <is>
          <t>Total Liabilities</t>
        </is>
      </c>
      <c r="B64" s="220" t="n"/>
      <c r="C64" s="358">
        <f>SUM(C53:C61)</f>
        <v/>
      </c>
      <c r="D64" s="358">
        <f>SUM(D53:D61)</f>
        <v/>
      </c>
      <c r="E64" s="358">
        <f>SUM(E53:E61)</f>
        <v/>
      </c>
      <c r="F64" s="358">
        <f>SUM(F53:F61)</f>
        <v/>
      </c>
      <c r="G64" s="358">
        <f>SUM(G53:G61)</f>
        <v/>
      </c>
      <c r="H64" s="358">
        <f>SUM(H53:H61)</f>
        <v/>
      </c>
      <c r="I64" s="358">
        <f>SUM(I53:I61)</f>
        <v/>
      </c>
      <c r="J64" s="358">
        <f>SUM(J53:J61)</f>
        <v/>
      </c>
      <c r="K64" s="358">
        <f>SUM(K53:K61)</f>
        <v/>
      </c>
      <c r="L64" s="358">
        <f>SUM(L53:L61)</f>
        <v/>
      </c>
      <c r="M64" s="358">
        <f>SUM(M53:M61)</f>
        <v/>
      </c>
      <c r="N64" s="91" t="n"/>
      <c r="P64" s="227" t="inlineStr">
        <is>
          <t>CFO / Total Debt</t>
        </is>
      </c>
      <c r="Q64" s="227" t="n"/>
      <c r="R64" s="101">
        <f>(R25+C34)/(C63)</f>
        <v/>
      </c>
      <c r="S64" s="101">
        <f>(S25+D34)/(D63)</f>
        <v/>
      </c>
      <c r="T64" s="101">
        <f>(T25+E34)/(E63)</f>
        <v/>
      </c>
      <c r="U64" s="101">
        <f>(U25+F34)/(F63)</f>
        <v/>
      </c>
      <c r="V64" s="101">
        <f>(V25+G34)/(G63)</f>
        <v/>
      </c>
      <c r="W64" s="101">
        <f>(W25+H34)/(H63)</f>
        <v/>
      </c>
      <c r="X64" s="101">
        <f>(X25+I34)/(I63)</f>
        <v/>
      </c>
      <c r="Y64" s="101">
        <f>(Y25+J34)/(J63)</f>
        <v/>
      </c>
      <c r="Z64" s="102">
        <f>(Z25+K34)/(K63)</f>
        <v/>
      </c>
      <c r="AA64" s="102">
        <f>(AA25+L34)/(L63)</f>
        <v/>
      </c>
      <c r="AB64" s="102">
        <f>(AB25+M34)/(M63)</f>
        <v/>
      </c>
    </row>
    <row r="65">
      <c r="A65" s="241" t="inlineStr">
        <is>
          <t>Share Capital and Reserves</t>
        </is>
      </c>
      <c r="B65" s="241" t="n"/>
      <c r="C65" s="357">
        <f>SUMIF(BS.data!$D$5:$D$116,'Stress test'!$A65,BS.data!P$5:P$116)</f>
        <v/>
      </c>
      <c r="D65" s="357">
        <f>SUMIF(BS.data!$D$5:$D$116,'Stress test'!$A65,BS.data!Q$5:Q$116)</f>
        <v/>
      </c>
      <c r="E65" s="357">
        <f>SUMIF(BS.data!$D$5:$D$116,'Stress test'!$A65,BS.data!R$5:R$116)</f>
        <v/>
      </c>
      <c r="F65" s="357">
        <f>SUMIF(BS.data!$D$5:$D$116,'Stress test'!$A65,BS.data!S$5:S$116)</f>
        <v/>
      </c>
      <c r="G65" s="357">
        <f>SUMIF(BS.data!$D$5:$D$116,'Stress test'!$A65,BS.data!T$5:T$116)</f>
        <v/>
      </c>
      <c r="H65" s="357">
        <f>SUMIF(BS.data!$D$5:$D$116,'Stress test'!$A65,BS.data!U$5:U$116)</f>
        <v/>
      </c>
      <c r="I65" s="357">
        <f>SUMIF(BS.data!$D$5:$D$116,'Stress test'!$A65,BS.data!V$5:V$116)</f>
        <v/>
      </c>
      <c r="J65" s="357">
        <f>SUMIF(BS.data!$D$5:$D$116,'Stress test'!$A65,BS.data!W$5:W$116)</f>
        <v/>
      </c>
      <c r="K65" s="357">
        <f>10527361-158-C14</f>
        <v/>
      </c>
      <c r="L65" s="357">
        <f>10828661-157-C14</f>
        <v/>
      </c>
      <c r="M65" s="357">
        <f>11151510-158-C14</f>
        <v/>
      </c>
      <c r="N65" s="91" t="n"/>
    </row>
    <row r="66">
      <c r="A66" s="241" t="inlineStr">
        <is>
          <t>Retained Earnings</t>
        </is>
      </c>
      <c r="B66" s="241" t="n"/>
      <c r="C66" s="357">
        <f>SUMIF(BS.data!$D$5:$D$116,'Stress test'!$A66,BS.data!P$5:P$116)</f>
        <v/>
      </c>
      <c r="D66" s="357">
        <f>SUMIF(BS.data!$D$5:$D$116,'Stress test'!$A66,BS.data!Q$5:Q$116)</f>
        <v/>
      </c>
      <c r="E66" s="357">
        <f>SUMIF(BS.data!$D$5:$D$116,'Stress test'!$A66,BS.data!R$5:R$116)</f>
        <v/>
      </c>
      <c r="F66" s="357">
        <f>SUMIF(BS.data!$D$5:$D$116,'Stress test'!$A66,BS.data!S$5:S$116)</f>
        <v/>
      </c>
      <c r="G66" s="357">
        <f>SUMIF(BS.data!$D$5:$D$116,'Stress test'!$A66,BS.data!T$5:T$116)</f>
        <v/>
      </c>
      <c r="H66" s="357">
        <f>SUMIF(BS.data!$D$5:$D$116,'Stress test'!$A66,BS.data!U$5:U$116)</f>
        <v/>
      </c>
      <c r="I66" s="357">
        <f>SUMIF(BS.data!$D$5:$D$116,'Stress test'!$A66,BS.data!V$5:V$116)</f>
        <v/>
      </c>
      <c r="J66" s="357">
        <f>SUMIF(BS.data!$D$5:$D$116,'Stress test'!$A66,BS.data!W$5:W$116)</f>
        <v/>
      </c>
      <c r="K66" s="91">
        <f>1261396+E9</f>
        <v/>
      </c>
      <c r="L66" s="91">
        <f>2080642+F9</f>
        <v/>
      </c>
      <c r="M66" s="91">
        <f>3411844+G9</f>
        <v/>
      </c>
      <c r="N66" s="91" t="n"/>
      <c r="P66" s="16" t="inlineStr">
        <is>
          <t>Net Debt</t>
        </is>
      </c>
    </row>
    <row r="67">
      <c r="A67" s="227" t="inlineStr">
        <is>
          <t>Minority Interest</t>
        </is>
      </c>
      <c r="B67" s="227" t="n"/>
      <c r="C67" s="357">
        <f>SUMIF(BS.data!$D$5:$D$116,'Stress test'!$A67,BS.data!P$5:P$116)</f>
        <v/>
      </c>
      <c r="D67" s="357">
        <f>SUMIF(BS.data!$D$5:$D$116,'Stress test'!$A67,BS.data!Q$5:Q$116)</f>
        <v/>
      </c>
      <c r="E67" s="357">
        <f>SUMIF(BS.data!$D$5:$D$116,'Stress test'!$A67,BS.data!R$5:R$116)</f>
        <v/>
      </c>
      <c r="F67" s="357">
        <f>SUMIF(BS.data!$D$5:$D$116,'Stress test'!$A67,BS.data!S$5:S$116)</f>
        <v/>
      </c>
      <c r="G67" s="357">
        <f>SUMIF(BS.data!$D$5:$D$116,'Stress test'!$A67,BS.data!T$5:T$116)</f>
        <v/>
      </c>
      <c r="H67" s="357">
        <f>SUMIF(BS.data!$D$5:$D$116,'Stress test'!$A67,BS.data!U$5:U$116)</f>
        <v/>
      </c>
      <c r="I67" s="357">
        <f>SUMIF(BS.data!$D$5:$D$116,'Stress test'!$A67,BS.data!V$5:V$116)</f>
        <v/>
      </c>
      <c r="J67" s="357">
        <f>SUMIF(BS.data!$D$5:$D$116,'Stress test'!$A67,BS.data!W$5:W$116)</f>
        <v/>
      </c>
      <c r="K67" s="91" t="n">
        <v>849076</v>
      </c>
      <c r="L67" s="91" t="n">
        <v>849076</v>
      </c>
      <c r="M67" s="91" t="n">
        <v>849076</v>
      </c>
      <c r="N67" s="358" t="n"/>
      <c r="P67" s="27" t="inlineStr">
        <is>
          <t>Net Debt / Equity</t>
        </is>
      </c>
      <c r="Q67" s="27" t="n"/>
      <c r="R67" s="27">
        <f>(C63-C42)/(C65+C66+C67)</f>
        <v/>
      </c>
      <c r="S67" s="27">
        <f>(D63-D42)/(D65+D66+D67)</f>
        <v/>
      </c>
      <c r="T67" s="27">
        <f>(E63-E42)/(E65+E66+E67)</f>
        <v/>
      </c>
      <c r="U67" s="27">
        <f>(F63-F42)/(F65+F66+F67)</f>
        <v/>
      </c>
      <c r="V67" s="27">
        <f>(G63-G42)/(G65+G66+G67)</f>
        <v/>
      </c>
      <c r="W67" s="27">
        <f>(H63-H42)/(H65+H66+H67)</f>
        <v/>
      </c>
      <c r="X67" s="27">
        <f>(I63-I42)/(I65+I66+I67)</f>
        <v/>
      </c>
      <c r="Y67" s="27">
        <f>(J63-J42)/(J65+J66)</f>
        <v/>
      </c>
      <c r="Z67" s="102">
        <f>(K63-K42)/(K65+K66)</f>
        <v/>
      </c>
      <c r="AA67" s="102">
        <f>(L63-L42)/(L65+L66)</f>
        <v/>
      </c>
      <c r="AB67" s="102">
        <f>(M63-M42)/(M65+M66)</f>
        <v/>
      </c>
    </row>
    <row r="68">
      <c r="A68" s="220" t="inlineStr">
        <is>
          <t>Liabilities and Equity</t>
        </is>
      </c>
      <c r="B68" s="220" t="n"/>
      <c r="C68" s="358">
        <f>+C64+C65+C66+C67</f>
        <v/>
      </c>
      <c r="D68" s="358">
        <f>+D64+D65+D66+D67</f>
        <v/>
      </c>
      <c r="E68" s="358">
        <f>+E64+E65+E66+E67</f>
        <v/>
      </c>
      <c r="F68" s="358">
        <f>+F64+F65+F66+F67</f>
        <v/>
      </c>
      <c r="G68" s="358">
        <f>+G64+G65+G66+G67</f>
        <v/>
      </c>
      <c r="H68" s="358">
        <f>+H64+H65+H66+H67</f>
        <v/>
      </c>
      <c r="I68" s="358">
        <f>+I64+I65+I66+I67</f>
        <v/>
      </c>
      <c r="J68" s="358">
        <f>+J64+J65+J66+J67</f>
        <v/>
      </c>
      <c r="K68" s="358">
        <f>+K64+K65+K66+K67</f>
        <v/>
      </c>
      <c r="L68" s="358">
        <f>+L64+L65+L66+L67</f>
        <v/>
      </c>
      <c r="M68" s="358">
        <f>+M64+M65+M66+M67</f>
        <v/>
      </c>
      <c r="N68" s="258" t="n"/>
      <c r="P68" s="227" t="inlineStr">
        <is>
          <t>Net Debt / EBITDA</t>
        </is>
      </c>
      <c r="Q68" s="227" t="n"/>
      <c r="R68" s="361">
        <f>(C63-C42)/C38</f>
        <v/>
      </c>
      <c r="S68" s="361">
        <f>(D63-D42)/D38</f>
        <v/>
      </c>
      <c r="T68" s="361">
        <f>(E63-E42)/E38</f>
        <v/>
      </c>
      <c r="U68" s="361">
        <f>(F63-F42)/F38</f>
        <v/>
      </c>
      <c r="V68" s="361">
        <f>(G63-G42)/G38</f>
        <v/>
      </c>
      <c r="W68" s="361">
        <f>(H63-H42)/H38</f>
        <v/>
      </c>
      <c r="X68" s="361">
        <f>(I63-I42)/I38</f>
        <v/>
      </c>
      <c r="Y68" s="361">
        <f>(J63-J42)/J38</f>
        <v/>
      </c>
      <c r="Z68" s="362">
        <f>(K63-K42)/K38</f>
        <v/>
      </c>
      <c r="AA68" s="362">
        <f>(L63-L42)/L38</f>
        <v/>
      </c>
      <c r="AB68" s="362">
        <f>(M63-M42)/M38</f>
        <v/>
      </c>
    </row>
    <row r="69">
      <c r="A69" s="258" t="inlineStr">
        <is>
          <t>Cross check</t>
        </is>
      </c>
      <c r="B69" s="258" t="n"/>
      <c r="C69" s="259">
        <f>C51-C68</f>
        <v/>
      </c>
      <c r="D69" s="259">
        <f>D51-D68</f>
        <v/>
      </c>
      <c r="E69" s="259">
        <f>E51-E68</f>
        <v/>
      </c>
      <c r="F69" s="259">
        <f>F51-F68</f>
        <v/>
      </c>
      <c r="G69" s="259">
        <f>G51-G68</f>
        <v/>
      </c>
      <c r="H69" s="259">
        <f>H51-H68</f>
        <v/>
      </c>
      <c r="I69" s="259">
        <f>I51-I68</f>
        <v/>
      </c>
      <c r="J69" s="259">
        <f>J51-J68</f>
        <v/>
      </c>
      <c r="K69" s="259">
        <f>K51-K68</f>
        <v/>
      </c>
      <c r="L69" s="259">
        <f>L51-L68</f>
        <v/>
      </c>
      <c r="M69" s="259">
        <f>M51-M68</f>
        <v/>
      </c>
      <c r="N69" s="90" t="n"/>
      <c r="P69" s="227" t="inlineStr">
        <is>
          <t>Adj Debt / EBITDAR *</t>
        </is>
      </c>
      <c r="Q69" s="227" t="n"/>
      <c r="R69" s="361">
        <f>((C37*8)+C63-C42)/C39</f>
        <v/>
      </c>
      <c r="S69" s="361">
        <f>((D37*8)+D63-D42)/D39</f>
        <v/>
      </c>
      <c r="T69" s="361">
        <f>((E37*8)+E63-E42)/E39</f>
        <v/>
      </c>
      <c r="U69" s="361">
        <f>((F37*8)+F63-F42)/F39</f>
        <v/>
      </c>
      <c r="V69" s="361">
        <f>((G37*8)+G63-G42)/G39</f>
        <v/>
      </c>
      <c r="W69" s="361">
        <f>((H37*8)+H63-H42)/H39</f>
        <v/>
      </c>
      <c r="X69" s="361">
        <f>((I37*8)+I63-I42)/I39</f>
        <v/>
      </c>
      <c r="Y69" s="361">
        <f>((J37*8)+J63-J42)/J39</f>
        <v/>
      </c>
      <c r="Z69" s="362">
        <f>((K37*8)+K63-K42)/K39</f>
        <v/>
      </c>
      <c r="AA69" s="362">
        <f>((L37*8)+L63-L42)/L39</f>
        <v/>
      </c>
      <c r="AB69" s="362">
        <f>((M37*8)+M63-M42)/M39</f>
        <v/>
      </c>
    </row>
    <row r="70">
      <c r="K70" s="90" t="n"/>
      <c r="L70" s="90" t="n"/>
      <c r="M70" s="90" t="n"/>
      <c r="N70" s="93" t="n"/>
      <c r="P70" s="227" t="inlineStr">
        <is>
          <t>FFO adj for interest and Lease payments / Adj Net Debt</t>
        </is>
      </c>
      <c r="R70" s="101">
        <f>(R23-C37-R21)/(C63-C42+(C37*8))</f>
        <v/>
      </c>
      <c r="S70" s="101">
        <f>(S23-D37-S21)/(D63-D42+(D37*8))</f>
        <v/>
      </c>
      <c r="T70" s="101">
        <f>(T23-E37-T21)/(E63-E42+(E37*8))</f>
        <v/>
      </c>
      <c r="U70" s="101">
        <f>(U23-F37-U21)/(F63-F42+(F37*8))</f>
        <v/>
      </c>
      <c r="V70" s="101">
        <f>(V23-G37-V21)/(G63-G42+(G37*8))</f>
        <v/>
      </c>
      <c r="W70" s="101">
        <f>(W23-H37-W21)/(H63-H42+(H37*8))</f>
        <v/>
      </c>
      <c r="X70" s="101">
        <f>(X23-I37-X21)/(I63-I42+(I37*8))</f>
        <v/>
      </c>
      <c r="Y70" s="101">
        <f>(Y23-J37-Y21)/(J63-J42+(J37*8))</f>
        <v/>
      </c>
      <c r="Z70" s="102">
        <f>(Z23-K37-Z21)/(K63-K42+(K37*8))</f>
        <v/>
      </c>
      <c r="AA70" s="102">
        <f>(AA23-L37-AA21)/(L63-L42+(L37*8))</f>
        <v/>
      </c>
      <c r="AB70" s="102">
        <f>(AB23-M37-AB21)/(M63-M42+(M37*8))</f>
        <v/>
      </c>
    </row>
    <row r="71">
      <c r="A71" s="260" t="inlineStr">
        <is>
          <t>* Including Current Portion of Long Term Debt</t>
        </is>
      </c>
      <c r="B71" s="261" t="n"/>
      <c r="C71" s="357" t="n"/>
      <c r="D71" s="357" t="n">
        <v>187163</v>
      </c>
      <c r="E71" s="357" t="n">
        <v>230123</v>
      </c>
      <c r="F71" s="357" t="n">
        <v>708786</v>
      </c>
      <c r="G71" s="357" t="n">
        <v>693900</v>
      </c>
      <c r="H71" s="357" t="n">
        <v>564362</v>
      </c>
      <c r="I71" s="357" t="n">
        <v>634946</v>
      </c>
      <c r="J71" s="357" t="n">
        <v>851398</v>
      </c>
      <c r="K71" s="357" t="n">
        <v>2598867.60660921</v>
      </c>
      <c r="L71" s="357" t="n">
        <v>626302.4517978479</v>
      </c>
      <c r="M71" s="357" t="n">
        <v>1673222.506112571</v>
      </c>
      <c r="N71" s="90" t="n"/>
      <c r="P71" s="227" t="inlineStr">
        <is>
          <t>CFO minus Capex / Total Net Debt</t>
        </is>
      </c>
      <c r="R71" s="101">
        <f>(R25+R27)/(C63-C42)</f>
        <v/>
      </c>
      <c r="S71" s="101">
        <f>(S25+S27)/(D63-D42)</f>
        <v/>
      </c>
      <c r="T71" s="101">
        <f>(T25+T27)/(E63-E42)</f>
        <v/>
      </c>
      <c r="U71" s="101">
        <f>(U25+U27)/(F63-F42)</f>
        <v/>
      </c>
      <c r="V71" s="101">
        <f>(V25+V27)/(G63-G42)</f>
        <v/>
      </c>
      <c r="W71" s="101">
        <f>(W25+W27)/(H63-H42)</f>
        <v/>
      </c>
      <c r="X71" s="101">
        <f>(X25+X27)/(I63-I42)</f>
        <v/>
      </c>
      <c r="Y71" s="101">
        <f>(Y25+Y27)/(J63-J42)</f>
        <v/>
      </c>
      <c r="Z71" s="102">
        <f>(Z25+Z27)/(K63-K42)</f>
        <v/>
      </c>
      <c r="AA71" s="102">
        <f>(AA25+AA27)/(L63-L42)</f>
        <v/>
      </c>
      <c r="AB71" s="102">
        <f>(AB25+AB27)/(M63-M42)</f>
        <v/>
      </c>
    </row>
    <row r="72">
      <c r="A72" t="inlineStr">
        <is>
          <t xml:space="preserve"># including Stockpiled Inventory (non-current) </t>
        </is>
      </c>
      <c r="C72" s="357" t="n"/>
      <c r="D72" s="357" t="n"/>
      <c r="E72" s="357" t="n"/>
      <c r="F72" s="357" t="n"/>
      <c r="H72" s="357" t="n"/>
      <c r="I72" s="357" t="n"/>
      <c r="J72" s="357" t="n"/>
      <c r="K72" s="90" t="n"/>
      <c r="L72" s="90" t="n"/>
      <c r="M72" s="90" t="n"/>
      <c r="P72" s="227" t="inlineStr">
        <is>
          <t>CFO / Total Net Debt</t>
        </is>
      </c>
      <c r="Q72" s="227" t="n"/>
      <c r="R72" s="101">
        <f>(R25+C34)/(C63-C42)</f>
        <v/>
      </c>
      <c r="S72" s="101">
        <f>(S25+D34)/(D63-D42)</f>
        <v/>
      </c>
      <c r="T72" s="101">
        <f>(T25+E34)/(E63-E42)</f>
        <v/>
      </c>
      <c r="U72" s="101">
        <f>(U25+F34)/(F63-F42)</f>
        <v/>
      </c>
      <c r="V72" s="101">
        <f>(V25+G34)/(G63-G42)</f>
        <v/>
      </c>
      <c r="W72" s="101">
        <f>(W25+H34)/(H63-H42)</f>
        <v/>
      </c>
      <c r="X72" s="101">
        <f>(X25+I34)/(I63-I42)</f>
        <v/>
      </c>
      <c r="Y72" s="101">
        <f>(Y25+J34)/(J63-J42)</f>
        <v/>
      </c>
      <c r="Z72" s="102">
        <f>(Z25+K34)/(K63-K42)</f>
        <v/>
      </c>
      <c r="AA72" s="102">
        <f>(AA25+L34)/(L63-L42)</f>
        <v/>
      </c>
      <c r="AB72" s="102">
        <f>(AB25+M34)/(M63-M42)</f>
        <v/>
      </c>
    </row>
    <row r="73">
      <c r="B73" s="262" t="n"/>
      <c r="P73" s="227" t="n"/>
      <c r="Q73" s="227" t="n"/>
      <c r="R73" s="101" t="n"/>
      <c r="S73" s="101" t="n"/>
      <c r="T73" s="101" t="n"/>
      <c r="U73" s="101" t="n"/>
      <c r="V73" s="101" t="n"/>
      <c r="W73" s="101" t="n"/>
      <c r="X73" s="101" t="n"/>
      <c r="Y73" s="101" t="n"/>
      <c r="Z73" s="101" t="n"/>
      <c r="AA73" s="101" t="n"/>
      <c r="AB73" s="101" t="n"/>
    </row>
    <row r="74">
      <c r="A74" t="inlineStr">
        <is>
          <t>Finished Goods</t>
        </is>
      </c>
      <c r="C74" t="n">
        <v>658136</v>
      </c>
      <c r="D74" t="n">
        <v>1062686</v>
      </c>
      <c r="E74" t="n">
        <v>1623410</v>
      </c>
      <c r="F74" t="n">
        <v>1254207</v>
      </c>
      <c r="G74" t="n">
        <v>941735</v>
      </c>
      <c r="H74" t="n">
        <v>1051092</v>
      </c>
      <c r="I74" t="n">
        <v>1181757</v>
      </c>
      <c r="J74" t="n">
        <v>1173286</v>
      </c>
      <c r="P74" s="227" t="inlineStr">
        <is>
          <t>EBIT / Interest Expense</t>
        </is>
      </c>
      <c r="R74" s="361">
        <f>C25/-C27</f>
        <v/>
      </c>
      <c r="S74" s="361">
        <f>D25/-D27</f>
        <v/>
      </c>
      <c r="T74" s="361">
        <f>E25/-E27</f>
        <v/>
      </c>
      <c r="U74" s="361">
        <f>F25/-F27</f>
        <v/>
      </c>
      <c r="V74" s="361">
        <f>G25/-G27</f>
        <v/>
      </c>
      <c r="W74" s="361">
        <f>H25/-H27</f>
        <v/>
      </c>
      <c r="X74" s="361">
        <f>I25/-X21</f>
        <v/>
      </c>
      <c r="Y74" s="361">
        <f>J25/-Y21</f>
        <v/>
      </c>
      <c r="Z74" s="362">
        <f>K25/-Z21</f>
        <v/>
      </c>
      <c r="AA74" s="362">
        <f>L25/-AA21</f>
        <v/>
      </c>
      <c r="AB74" s="362">
        <f>M25/-AB21</f>
        <v/>
      </c>
    </row>
    <row r="75">
      <c r="A75" t="inlineStr">
        <is>
          <t>Merchandise</t>
        </is>
      </c>
      <c r="C75" t="n">
        <v>30434</v>
      </c>
      <c r="D75" t="n">
        <v>86807</v>
      </c>
      <c r="E75" t="n">
        <v>64744</v>
      </c>
      <c r="F75" t="n">
        <v>1232865</v>
      </c>
      <c r="G75" t="n">
        <v>936412</v>
      </c>
      <c r="H75" t="n">
        <v>507351</v>
      </c>
      <c r="I75" t="n">
        <v>879377</v>
      </c>
      <c r="J75" t="n">
        <v>1464672</v>
      </c>
      <c r="P75" s="227" t="inlineStr">
        <is>
          <t>EBITDA / Interest Expense</t>
        </is>
      </c>
      <c r="Q75" s="227" t="n"/>
      <c r="R75" s="361">
        <f>C38/-C27</f>
        <v/>
      </c>
      <c r="S75" s="361">
        <f>D38/-D27</f>
        <v/>
      </c>
      <c r="T75" s="361">
        <f>E38/-E27</f>
        <v/>
      </c>
      <c r="U75" s="361">
        <f>F38/-F27</f>
        <v/>
      </c>
      <c r="V75" s="361">
        <f>G38/-G27</f>
        <v/>
      </c>
      <c r="W75" s="361">
        <f>H38/-H27</f>
        <v/>
      </c>
      <c r="X75" s="361">
        <f>I38/-I27</f>
        <v/>
      </c>
      <c r="Y75" s="361">
        <f>J38/-J27</f>
        <v/>
      </c>
      <c r="Z75" s="362">
        <f>K38/-K27</f>
        <v/>
      </c>
      <c r="AA75" s="362">
        <f>L38/-L27</f>
        <v/>
      </c>
      <c r="AB75" s="362">
        <f>M38/-M27</f>
        <v/>
      </c>
    </row>
    <row r="76">
      <c r="A76" t="inlineStr">
        <is>
          <t>Goods in transit</t>
        </is>
      </c>
      <c r="G76" t="n">
        <v>65872</v>
      </c>
      <c r="I76" t="n">
        <v>5622</v>
      </c>
      <c r="J76" t="n">
        <v>582934</v>
      </c>
      <c r="P76" s="27" t="inlineStr">
        <is>
          <t>Debt Service Coverage Ratio***</t>
        </is>
      </c>
      <c r="Q76" s="27" t="n"/>
      <c r="R76" s="361" t="n"/>
      <c r="S76" s="361">
        <f>(S25-S21-D34-D35)/(-S21+C71)</f>
        <v/>
      </c>
      <c r="T76" s="361">
        <f>(T25-T21-E34-E35)/(-T21+D71)</f>
        <v/>
      </c>
      <c r="U76" s="361">
        <f>(U25-U21-F34-F35)/(-U21+E71)</f>
        <v/>
      </c>
      <c r="V76" s="361">
        <f>(V25-V21-G34-G35)/(-V21+F71)</f>
        <v/>
      </c>
      <c r="W76" s="361">
        <f>(W25-W21-H34-H35)/(-W21+G71)</f>
        <v/>
      </c>
      <c r="X76" s="361">
        <f>(X25-X21-I34-I35)/(-X21+H71)</f>
        <v/>
      </c>
      <c r="Y76" s="361">
        <f>(Y25-Y21-J34-J35)/(-Y21+I71)</f>
        <v/>
      </c>
      <c r="Z76" s="362">
        <f>(Z25-Z21-K34-K35)/(-Z21+J71)</f>
        <v/>
      </c>
      <c r="AA76" s="362">
        <f>(AA25-AA21-L34-L35)/(-AA21+K71)</f>
        <v/>
      </c>
      <c r="AB76" s="362">
        <f>(AB25-AB21-M34-M35)/(-AB21+L71)</f>
        <v/>
      </c>
    </row>
    <row r="77">
      <c r="P77" s="259" t="inlineStr">
        <is>
          <t>* Debt adjusted for op lease by 8x annual op lease expense</t>
        </is>
      </c>
      <c r="Q77" s="259" t="n"/>
      <c r="R77" s="259" t="n"/>
      <c r="S77" s="259" t="n"/>
      <c r="T77" s="259" t="n"/>
      <c r="U77" s="259" t="n"/>
      <c r="V77" s="227" t="n"/>
    </row>
    <row r="78">
      <c r="B78" s="262" t="n"/>
      <c r="C78" s="86" t="n"/>
      <c r="D78" s="86" t="n"/>
      <c r="E78" s="86" t="n"/>
      <c r="F78" s="87" t="n"/>
      <c r="G78" s="87" t="n"/>
      <c r="H78" s="87" t="n"/>
      <c r="I78" s="87" t="n"/>
      <c r="J78" s="87" t="n"/>
      <c r="P78" s="259" t="inlineStr">
        <is>
          <t>** Maintenance capex assumed to be in line with depreciation</t>
        </is>
      </c>
      <c r="S78" s="259" t="n"/>
      <c r="T78" s="259" t="n"/>
      <c r="U78" s="259" t="n"/>
      <c r="V78" s="227" t="n"/>
    </row>
    <row r="79" customFormat="1" s="22">
      <c r="A79" s="16" t="inlineStr">
        <is>
          <t>Commitment with shareholders</t>
        </is>
      </c>
      <c r="P79" s="259" t="inlineStr">
        <is>
          <t>***(Operating Cash Flow -Tax - Depreciation, Amortisation) / (Interest paid + CPLTD due)</t>
        </is>
      </c>
      <c r="Q79" s="259" t="n"/>
      <c r="R79" s="259" t="n"/>
    </row>
    <row r="80" customFormat="1" s="22">
      <c r="A80" t="inlineStr">
        <is>
          <t>Short-term debt / total assets</t>
        </is>
      </c>
      <c r="B80" s="262" t="n"/>
      <c r="C80" s="97">
        <f>(C60)/C51</f>
        <v/>
      </c>
      <c r="D80" s="97">
        <f>(D60)/D51</f>
        <v/>
      </c>
      <c r="E80" s="97">
        <f>(E60)/E51</f>
        <v/>
      </c>
      <c r="F80" s="97">
        <f>(F60)/F51</f>
        <v/>
      </c>
      <c r="G80" s="97">
        <f>(G60)/G51</f>
        <v/>
      </c>
      <c r="H80" s="97">
        <f>(H60)/H51</f>
        <v/>
      </c>
      <c r="I80" s="97">
        <f>(I60)/I51</f>
        <v/>
      </c>
      <c r="J80" s="97">
        <f>(J60)/J51</f>
        <v/>
      </c>
      <c r="K80" s="97">
        <f>(K60)/K51</f>
        <v/>
      </c>
      <c r="L80" s="97">
        <f>(L60)/L51</f>
        <v/>
      </c>
      <c r="M80" s="97">
        <f>(M60)/M51</f>
        <v/>
      </c>
    </row>
    <row r="81" customFormat="1" s="22">
      <c r="A81" t="inlineStr">
        <is>
          <t>Short-term debt + L/C / Total assets</t>
        </is>
      </c>
      <c r="B81" s="262" t="n"/>
      <c r="C81" s="97">
        <f>(C60+C59)/C51</f>
        <v/>
      </c>
      <c r="D81" s="97">
        <f>(D60+D59)/D51</f>
        <v/>
      </c>
      <c r="E81" s="97">
        <f>(E60+E59)/E51</f>
        <v/>
      </c>
      <c r="F81" s="97">
        <f>(F60+F59)/F51</f>
        <v/>
      </c>
      <c r="G81" s="97">
        <f>(G60+G59)/G51</f>
        <v/>
      </c>
      <c r="H81" s="97">
        <f>(H60+H59)/H51</f>
        <v/>
      </c>
      <c r="I81" s="97">
        <f>(I60+I59)/I51</f>
        <v/>
      </c>
      <c r="J81" s="97">
        <f>(J60+J59)/J51</f>
        <v/>
      </c>
      <c r="K81" s="97">
        <f>(K60+K59)/K51</f>
        <v/>
      </c>
      <c r="L81" s="97">
        <f>(L60+L59)/L51</f>
        <v/>
      </c>
      <c r="M81" s="97">
        <f>(M60+M59)/M51</f>
        <v/>
      </c>
      <c r="P81" s="230" t="inlineStr">
        <is>
          <t>BREAKEVEN ANALYSIS</t>
        </is>
      </c>
      <c r="Q81" s="230" t="n"/>
      <c r="R81" s="340" t="n">
        <v>2015</v>
      </c>
      <c r="S81" s="340" t="n">
        <v>2016</v>
      </c>
      <c r="T81" s="340" t="n">
        <v>2017</v>
      </c>
      <c r="U81" s="340" t="n">
        <v>2018</v>
      </c>
      <c r="V81" s="340" t="n">
        <v>2019</v>
      </c>
      <c r="W81" s="340" t="n">
        <v>2020</v>
      </c>
      <c r="X81" s="340" t="n">
        <v>2021</v>
      </c>
      <c r="Y81" s="340" t="n">
        <v>2022</v>
      </c>
      <c r="Z81" s="340" t="n">
        <v>2022</v>
      </c>
      <c r="AA81" s="340" t="n">
        <v>2022</v>
      </c>
      <c r="AB81" s="340" t="n">
        <v>2022</v>
      </c>
    </row>
    <row r="82" customFormat="1" s="22">
      <c r="A82" t="inlineStr">
        <is>
          <t>Equity / Total Assets</t>
        </is>
      </c>
      <c r="B82" s="262" t="n"/>
      <c r="C82" s="97">
        <f>SUM(C65:C67)/C51</f>
        <v/>
      </c>
      <c r="D82" s="97">
        <f>SUM(D65:D67)/D51</f>
        <v/>
      </c>
      <c r="E82" s="97">
        <f>SUM(E65:E67)/E51</f>
        <v/>
      </c>
      <c r="F82" s="97">
        <f>SUM(F65:F67)/F51</f>
        <v/>
      </c>
      <c r="G82" s="97">
        <f>SUM(G65:G67)/G51</f>
        <v/>
      </c>
      <c r="H82" s="97">
        <f>SUM(H65:H67)/H51</f>
        <v/>
      </c>
      <c r="I82" s="97">
        <f>SUM(I65:I67)/I51</f>
        <v/>
      </c>
      <c r="J82" s="97">
        <f>SUM(J65:J67)/J51</f>
        <v/>
      </c>
      <c r="K82" s="97">
        <f>SUM(K65:K67)/K51</f>
        <v/>
      </c>
      <c r="L82" s="97">
        <f>SUM(L65:L67)/L51</f>
        <v/>
      </c>
      <c r="M82" s="97">
        <f>SUM(M65:M67)/M51</f>
        <v/>
      </c>
      <c r="P82" s="259" t="n"/>
    </row>
    <row r="83" customFormat="1" s="22">
      <c r="A83" s="95" t="n"/>
      <c r="G83" s="355" t="n"/>
      <c r="H83" s="355" t="n"/>
      <c r="I83" s="355" t="n"/>
      <c r="J83" s="355" t="n"/>
      <c r="K83" s="355" t="n"/>
      <c r="L83" s="355" t="n"/>
      <c r="M83" s="355" t="n"/>
      <c r="P83" s="22" t="inlineStr">
        <is>
          <t>Fixed costs</t>
        </is>
      </c>
      <c r="R83" s="341">
        <f>C22-C29</f>
        <v/>
      </c>
      <c r="S83" s="341">
        <f>D22-D29</f>
        <v/>
      </c>
      <c r="T83" s="341">
        <f>E22-E29</f>
        <v/>
      </c>
      <c r="U83" s="341">
        <f>F22-F29</f>
        <v/>
      </c>
      <c r="V83" s="341">
        <f>G22-G29</f>
        <v/>
      </c>
      <c r="W83" s="341">
        <f>H22-H29</f>
        <v/>
      </c>
      <c r="X83" s="341">
        <f>I22-I29</f>
        <v/>
      </c>
      <c r="Y83" s="341">
        <f>J22-J29</f>
        <v/>
      </c>
      <c r="Z83" s="363">
        <f>K22-K29</f>
        <v/>
      </c>
      <c r="AA83" s="363">
        <f>L22-L29</f>
        <v/>
      </c>
      <c r="AB83" s="363">
        <f>M22-M29</f>
        <v/>
      </c>
    </row>
    <row r="84" customFormat="1" s="19">
      <c r="P84" s="27" t="inlineStr">
        <is>
          <t>Breakeven Sales</t>
        </is>
      </c>
      <c r="R84" s="264">
        <f>R83/R44</f>
        <v/>
      </c>
      <c r="S84" s="264">
        <f>S83/S44</f>
        <v/>
      </c>
      <c r="T84" s="264">
        <f>T83/T44</f>
        <v/>
      </c>
      <c r="U84" s="264">
        <f>U83/U44</f>
        <v/>
      </c>
      <c r="V84" s="264">
        <f>V83/V44</f>
        <v/>
      </c>
      <c r="W84" s="264">
        <f>W83/W44</f>
        <v/>
      </c>
      <c r="X84" s="264">
        <f>X83/X44</f>
        <v/>
      </c>
      <c r="Y84" s="264">
        <f>Y83/Y44</f>
        <v/>
      </c>
      <c r="Z84" s="265">
        <f>Z83/Z44</f>
        <v/>
      </c>
      <c r="AA84" s="265">
        <f>AA83/AA44</f>
        <v/>
      </c>
      <c r="AB84" s="265">
        <f>AB83/AB44</f>
        <v/>
      </c>
    </row>
    <row r="85" customFormat="1" s="19">
      <c r="P85" t="inlineStr">
        <is>
          <t>Margin of safety</t>
        </is>
      </c>
      <c r="R85" s="88">
        <f>(C20-R84)/C20</f>
        <v/>
      </c>
      <c r="S85" s="88">
        <f>(D20-S84)/D20</f>
        <v/>
      </c>
      <c r="T85" s="88">
        <f>(E20-T84)/E20</f>
        <v/>
      </c>
      <c r="U85" s="88">
        <f>(F20-U84)/F20</f>
        <v/>
      </c>
      <c r="V85" s="88">
        <f>(G20-V84)/G20</f>
        <v/>
      </c>
      <c r="W85" s="88">
        <f>(H20-W84)/H20</f>
        <v/>
      </c>
      <c r="X85" s="88">
        <f>(I20-X84)/I20</f>
        <v/>
      </c>
      <c r="Y85" s="88">
        <f>(J20-Y84)/J20</f>
        <v/>
      </c>
      <c r="Z85" s="102">
        <f>(K20-Z84)/K20</f>
        <v/>
      </c>
      <c r="AA85" s="102">
        <f>(L20-AA84)/L20</f>
        <v/>
      </c>
      <c r="AB85" s="102">
        <f>(M20-AB84)/M20</f>
        <v/>
      </c>
    </row>
    <row r="86" ht="13.2" customFormat="1" customHeight="1" s="19"/>
    <row r="87" ht="13.2" customFormat="1" customHeight="1" s="22"/>
    <row r="88" ht="13.2" customFormat="1" customHeight="1" s="22"/>
    <row r="89" ht="13.2" customFormat="1" customHeight="1" s="22"/>
    <row r="90" ht="13.2" customFormat="1" customHeight="1" s="22"/>
    <row r="91" ht="13.2" customFormat="1" customHeight="1" s="22"/>
    <row r="92" ht="13.2" customFormat="1" customHeight="1" s="22"/>
    <row r="93" ht="13.2" customFormat="1" customHeight="1" s="22"/>
    <row r="94" ht="13.2" customFormat="1" customHeight="1" s="22">
      <c r="AC94" s="19" t="n"/>
    </row>
    <row r="95">
      <c r="A95" s="19" t="n"/>
      <c r="B95" s="19" t="n"/>
      <c r="C95" s="19" t="n"/>
      <c r="D95" s="19" t="n"/>
      <c r="E95" s="19" t="n"/>
      <c r="F95" s="19" t="n"/>
      <c r="G95" s="19" t="n"/>
      <c r="H95" s="19" t="n"/>
      <c r="I95" s="19" t="n"/>
      <c r="J95" s="19" t="n"/>
      <c r="O95" s="19" t="n"/>
      <c r="P95" s="22" t="n"/>
      <c r="Q95" s="22" t="n"/>
      <c r="R95" s="22" t="n"/>
      <c r="S95" s="22" t="n"/>
      <c r="T95" s="22" t="n"/>
      <c r="U95" s="22" t="n"/>
      <c r="V95" s="22" t="n"/>
      <c r="W95" s="22" t="n"/>
      <c r="X95" s="22" t="n"/>
      <c r="Y95" s="22" t="n"/>
      <c r="AC95" s="19" t="n"/>
    </row>
    <row r="96">
      <c r="A96" s="19" t="n"/>
      <c r="B96" s="19" t="n"/>
      <c r="C96" s="19" t="n"/>
      <c r="D96" s="19" t="n"/>
      <c r="E96" s="19" t="n"/>
      <c r="F96" s="19" t="n"/>
      <c r="G96" s="19" t="n"/>
      <c r="H96" s="19" t="n"/>
      <c r="I96" s="19" t="n"/>
      <c r="J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AC96" s="19" t="n"/>
    </row>
    <row r="97">
      <c r="A97" s="19" t="n"/>
      <c r="B97" s="19" t="n"/>
      <c r="C97" s="19" t="n"/>
      <c r="D97" s="19" t="n"/>
      <c r="E97" s="19" t="n"/>
      <c r="F97" s="19" t="n"/>
      <c r="G97" s="19" t="n"/>
      <c r="H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</row>
    <row r="98">
      <c r="A98" s="22" t="n"/>
      <c r="B98" s="22" t="n"/>
      <c r="C98" s="22" t="n"/>
      <c r="D98" s="22" t="n"/>
      <c r="E98" s="22" t="n"/>
      <c r="F98" s="22" t="n"/>
      <c r="G98" s="22" t="n"/>
      <c r="H98" s="22" t="n"/>
    </row>
    <row r="99">
      <c r="A99" s="22" t="n"/>
      <c r="B99" s="22" t="n"/>
      <c r="C99" s="22" t="n"/>
      <c r="D99" s="22" t="n"/>
      <c r="E99" s="22" t="n"/>
      <c r="F99" s="22" t="n"/>
      <c r="G99" s="22" t="n"/>
      <c r="H99" s="22" t="n"/>
    </row>
    <row r="100">
      <c r="A100" s="22" t="n"/>
      <c r="B100" s="22" t="n"/>
      <c r="C100" s="22" t="n"/>
      <c r="D100" s="22" t="n"/>
      <c r="E100" s="22" t="n"/>
      <c r="F100" s="22" t="n"/>
      <c r="G100" s="22" t="n"/>
      <c r="H100" s="22" t="n"/>
    </row>
    <row r="101">
      <c r="A101" s="22" t="n"/>
      <c r="B101" s="22" t="n"/>
      <c r="C101" s="22" t="n"/>
      <c r="D101" s="22" t="n"/>
      <c r="E101" s="22" t="n"/>
      <c r="F101" s="22" t="n"/>
      <c r="G101" s="22" t="n"/>
      <c r="H101" s="22" t="n"/>
    </row>
    <row r="102">
      <c r="A102" s="22" t="n"/>
      <c r="B102" s="22" t="n"/>
      <c r="C102" s="22" t="n"/>
      <c r="D102" s="22" t="n"/>
      <c r="E102" s="22" t="n"/>
      <c r="F102" s="22" t="n"/>
      <c r="G102" s="22" t="n"/>
      <c r="H102" s="22" t="n"/>
    </row>
    <row r="103">
      <c r="A103" s="22" t="n"/>
      <c r="B103" s="22" t="n"/>
      <c r="C103" s="22" t="n"/>
      <c r="D103" s="22" t="n"/>
      <c r="E103" s="22" t="n"/>
      <c r="F103" s="22" t="n"/>
      <c r="G103" s="22" t="n"/>
      <c r="H103" s="22" t="n"/>
    </row>
    <row r="104">
      <c r="A104" s="22" t="n"/>
      <c r="B104" s="22" t="n"/>
      <c r="C104" s="22" t="n"/>
      <c r="D104" s="22" t="n"/>
      <c r="E104" s="22" t="n"/>
      <c r="F104" s="22" t="n"/>
      <c r="G104" s="22" t="n"/>
      <c r="H104" s="22" t="n"/>
    </row>
    <row r="105">
      <c r="A105" s="22" t="n"/>
      <c r="B105" s="22" t="n"/>
      <c r="C105" s="22" t="n"/>
      <c r="D105" s="22" t="n"/>
      <c r="E105" s="22" t="n"/>
      <c r="F105" s="22" t="n"/>
      <c r="G105" s="22" t="n"/>
      <c r="H105" s="22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92"/>
  <sheetViews>
    <sheetView topLeftCell="A19" zoomScale="90" zoomScaleNormal="90" workbookViewId="0">
      <selection activeCell="M34" sqref="M34"/>
    </sheetView>
  </sheetViews>
  <sheetFormatPr baseColWidth="8" defaultColWidth="8.6640625" defaultRowHeight="13.2"/>
  <cols>
    <col width="32.109375" customWidth="1" style="120" min="1" max="1"/>
    <col width="15.44140625" customWidth="1" style="120" min="2" max="2"/>
    <col width="11" customWidth="1" style="120" min="3" max="3"/>
    <col width="10.44140625" customWidth="1" style="120" min="4" max="5"/>
    <col width="12.33203125" bestFit="1" customWidth="1" style="120" min="6" max="6"/>
    <col width="12.5546875" bestFit="1" customWidth="1" style="120" min="7" max="9"/>
    <col width="12.33203125" bestFit="1" customWidth="1" style="120" min="10" max="10"/>
    <col width="10.109375" customWidth="1" style="120" min="11" max="11"/>
    <col width="13.109375" bestFit="1" customWidth="1" style="120" min="12" max="12"/>
    <col width="8.6640625" customWidth="1" style="120" min="13" max="13"/>
    <col width="8.6640625" customWidth="1" style="120" min="14" max="16384"/>
  </cols>
  <sheetData>
    <row r="1">
      <c r="A1" s="176" t="inlineStr">
        <is>
          <t>Company</t>
        </is>
      </c>
      <c r="B1" s="176" t="n"/>
    </row>
    <row r="2">
      <c r="A2" s="177" t="inlineStr">
        <is>
          <t>Analyst</t>
        </is>
      </c>
      <c r="B2" s="178" t="n"/>
      <c r="C2" s="176" t="n"/>
      <c r="D2" s="179" t="n"/>
      <c r="E2" s="179" t="n"/>
      <c r="F2" s="179" t="n"/>
      <c r="G2" s="180" t="n"/>
      <c r="H2" s="180" t="n"/>
      <c r="I2" s="180" t="n"/>
      <c r="J2" s="180" t="n"/>
      <c r="K2" s="121" t="n"/>
    </row>
    <row r="3">
      <c r="A3" s="177" t="inlineStr">
        <is>
          <t>Day</t>
        </is>
      </c>
      <c r="B3" s="122" t="n"/>
      <c r="C3" s="176" t="n"/>
      <c r="D3" s="179" t="n"/>
      <c r="E3" s="179" t="n"/>
      <c r="F3" s="179" t="n"/>
      <c r="G3" s="180" t="n"/>
      <c r="H3" s="180" t="n"/>
      <c r="I3" s="180" t="n"/>
      <c r="J3" s="180" t="n"/>
      <c r="K3" s="121" t="n"/>
    </row>
    <row r="4">
      <c r="A4" s="177" t="n"/>
      <c r="B4" s="122" t="n"/>
      <c r="C4" s="176" t="n"/>
      <c r="D4" s="179" t="n"/>
      <c r="E4" s="179" t="n"/>
      <c r="F4" s="179" t="n"/>
      <c r="G4" s="180" t="n"/>
      <c r="H4" s="180" t="n"/>
      <c r="I4" s="180" t="n"/>
      <c r="J4" s="180" t="n"/>
      <c r="K4" s="121" t="n"/>
    </row>
    <row r="5">
      <c r="A5" s="181" t="inlineStr">
        <is>
          <t>PROFIT/LOSS</t>
        </is>
      </c>
      <c r="B5" s="181" t="inlineStr">
        <is>
          <t>YE  31 Dec</t>
        </is>
      </c>
      <c r="C5" s="315">
        <f>FSA!C5</f>
        <v/>
      </c>
      <c r="D5" s="315">
        <f>FSA!D5</f>
        <v/>
      </c>
      <c r="E5" s="315">
        <f>FSA!E5</f>
        <v/>
      </c>
      <c r="F5" s="315">
        <f>FSA!F5</f>
        <v/>
      </c>
      <c r="G5" s="315">
        <f>FSA!G5</f>
        <v/>
      </c>
      <c r="H5" s="315">
        <f>FSA!H5</f>
        <v/>
      </c>
      <c r="I5" s="315">
        <f>FSA!I5</f>
        <v/>
      </c>
      <c r="J5" s="315">
        <f>FSA!J5</f>
        <v/>
      </c>
    </row>
    <row r="6">
      <c r="A6" s="316" t="inlineStr">
        <is>
          <t>VND Millions</t>
        </is>
      </c>
      <c r="B6" s="316" t="n"/>
      <c r="C6" s="317" t="n"/>
      <c r="D6" s="317" t="n"/>
      <c r="E6" s="317" t="n"/>
      <c r="F6" s="317" t="n"/>
      <c r="G6" s="185" t="n"/>
      <c r="H6" s="185" t="n"/>
      <c r="I6" s="185" t="n"/>
      <c r="J6" s="185" t="n"/>
    </row>
    <row r="7" customFormat="1" s="124">
      <c r="A7" s="177" t="inlineStr">
        <is>
          <t>Sales</t>
        </is>
      </c>
      <c r="B7" s="177" t="n"/>
      <c r="C7" s="136">
        <f>FSA!C7/FSA!C$7</f>
        <v/>
      </c>
      <c r="D7" s="136">
        <f>FSA!D7/FSA!D$7</f>
        <v/>
      </c>
      <c r="E7" s="136">
        <f>FSA!E7/FSA!E$7</f>
        <v/>
      </c>
      <c r="F7" s="136">
        <f>FSA!F7/FSA!F$7</f>
        <v/>
      </c>
      <c r="G7" s="136">
        <f>FSA!G7/FSA!G$7</f>
        <v/>
      </c>
      <c r="H7" s="136">
        <f>FSA!H7/FSA!H$7</f>
        <v/>
      </c>
      <c r="I7" s="136">
        <f>FSA!I7/FSA!I$7</f>
        <v/>
      </c>
      <c r="J7" s="136">
        <f>FSA!J7/FSA!J$7</f>
        <v/>
      </c>
    </row>
    <row r="8">
      <c r="A8" s="177" t="inlineStr">
        <is>
          <t>Cost of Goods Sold</t>
        </is>
      </c>
      <c r="B8" s="191" t="n"/>
      <c r="C8" s="136">
        <f>FSA!C8/FSA!C$7</f>
        <v/>
      </c>
      <c r="D8" s="136">
        <f>FSA!D8/FSA!D$7</f>
        <v/>
      </c>
      <c r="E8" s="136">
        <f>FSA!E8/FSA!E$7</f>
        <v/>
      </c>
      <c r="F8" s="136">
        <f>FSA!F8/FSA!F$7</f>
        <v/>
      </c>
      <c r="G8" s="136">
        <f>FSA!G8/FSA!G$7</f>
        <v/>
      </c>
      <c r="H8" s="136">
        <f>FSA!H8/FSA!H$7</f>
        <v/>
      </c>
      <c r="I8" s="136">
        <f>FSA!I8/FSA!I$7</f>
        <v/>
      </c>
      <c r="J8" s="136">
        <f>FSA!J8/FSA!J$7</f>
        <v/>
      </c>
      <c r="L8" s="364" t="n"/>
    </row>
    <row r="9" customFormat="1" s="124">
      <c r="A9" s="176" t="inlineStr">
        <is>
          <t>Gross Profit</t>
        </is>
      </c>
      <c r="B9" s="176" t="n"/>
      <c r="C9" s="142">
        <f>FSA!C9/FSA!C$7</f>
        <v/>
      </c>
      <c r="D9" s="142">
        <f>FSA!D9/FSA!D$7</f>
        <v/>
      </c>
      <c r="E9" s="142">
        <f>FSA!E9/FSA!E$7</f>
        <v/>
      </c>
      <c r="F9" s="142">
        <f>FSA!F9/FSA!F$7</f>
        <v/>
      </c>
      <c r="G9" s="142">
        <f>FSA!G9/FSA!G$7</f>
        <v/>
      </c>
      <c r="H9" s="142">
        <f>FSA!H9/FSA!H$7</f>
        <v/>
      </c>
      <c r="I9" s="142">
        <f>FSA!I9/FSA!I$7</f>
        <v/>
      </c>
      <c r="J9" s="142">
        <f>FSA!J9/FSA!J$7</f>
        <v/>
      </c>
    </row>
    <row r="10">
      <c r="A10" s="177" t="inlineStr">
        <is>
          <t>SG and A Expenses</t>
        </is>
      </c>
      <c r="B10" s="191" t="n"/>
      <c r="C10" s="136">
        <f>FSA!C10/FSA!C$7</f>
        <v/>
      </c>
      <c r="D10" s="136">
        <f>FSA!D10/FSA!D$7</f>
        <v/>
      </c>
      <c r="E10" s="136">
        <f>FSA!E10/FSA!E$7</f>
        <v/>
      </c>
      <c r="F10" s="136">
        <f>FSA!F10/FSA!F$7</f>
        <v/>
      </c>
      <c r="G10" s="136">
        <f>FSA!G10/FSA!G$7</f>
        <v/>
      </c>
      <c r="H10" s="136">
        <f>FSA!H10/FSA!H$7</f>
        <v/>
      </c>
      <c r="I10" s="136">
        <f>FSA!I10/FSA!I$7</f>
        <v/>
      </c>
      <c r="J10" s="136">
        <f>FSA!J10/FSA!J$7</f>
        <v/>
      </c>
      <c r="K10" s="320" t="n"/>
    </row>
    <row r="11" customFormat="1" s="124">
      <c r="A11" s="126" t="inlineStr">
        <is>
          <t>Other Operating items</t>
        </is>
      </c>
      <c r="C11" s="136">
        <f>FSA!C11/FSA!C$7</f>
        <v/>
      </c>
      <c r="D11" s="136">
        <f>FSA!D11/FSA!D$7</f>
        <v/>
      </c>
      <c r="E11" s="136">
        <f>FSA!E11/FSA!E$7</f>
        <v/>
      </c>
      <c r="F11" s="136">
        <f>FSA!F11/FSA!F$7</f>
        <v/>
      </c>
      <c r="G11" s="136">
        <f>FSA!G11/FSA!G$7</f>
        <v/>
      </c>
      <c r="H11" s="136">
        <f>FSA!H11/FSA!H$7</f>
        <v/>
      </c>
      <c r="I11" s="136">
        <f>FSA!I11/FSA!I$7</f>
        <v/>
      </c>
      <c r="J11" s="136">
        <f>FSA!J11/FSA!J$7</f>
        <v/>
      </c>
    </row>
    <row r="12">
      <c r="A12" s="176" t="inlineStr">
        <is>
          <t>EBIT (Operating Profit)</t>
        </is>
      </c>
      <c r="B12" s="176" t="n"/>
      <c r="C12" s="142">
        <f>FSA!C12/FSA!C$7</f>
        <v/>
      </c>
      <c r="D12" s="142">
        <f>FSA!D12/FSA!D$7</f>
        <v/>
      </c>
      <c r="E12" s="142">
        <f>FSA!E12/FSA!E$7</f>
        <v/>
      </c>
      <c r="F12" s="142">
        <f>FSA!F12/FSA!F$7</f>
        <v/>
      </c>
      <c r="G12" s="142">
        <f>FSA!G12/FSA!G$7</f>
        <v/>
      </c>
      <c r="H12" s="142">
        <f>FSA!H12/FSA!H$7</f>
        <v/>
      </c>
      <c r="I12" s="142">
        <f>FSA!I12/FSA!I$7</f>
        <v/>
      </c>
      <c r="J12" s="142">
        <f>FSA!J12/FSA!J$7</f>
        <v/>
      </c>
      <c r="K12" s="320" t="n"/>
    </row>
    <row r="13">
      <c r="A13" s="177" t="inlineStr">
        <is>
          <t>Non-operating Items</t>
        </is>
      </c>
      <c r="B13" s="176" t="n"/>
      <c r="C13" s="136">
        <f>FSA!C13/FSA!C$7</f>
        <v/>
      </c>
      <c r="D13" s="136">
        <f>FSA!D13/FSA!D$7</f>
        <v/>
      </c>
      <c r="E13" s="136">
        <f>FSA!E13/FSA!E$7</f>
        <v/>
      </c>
      <c r="F13" s="136">
        <f>FSA!F13/FSA!F$7</f>
        <v/>
      </c>
      <c r="G13" s="136">
        <f>FSA!G13/FSA!G$7</f>
        <v/>
      </c>
      <c r="H13" s="136">
        <f>FSA!H13/FSA!H$7</f>
        <v/>
      </c>
      <c r="I13" s="136">
        <f>FSA!I13/FSA!I$7</f>
        <v/>
      </c>
      <c r="J13" s="136">
        <f>FSA!J13/FSA!J$7</f>
        <v/>
      </c>
    </row>
    <row r="14">
      <c r="A14" s="189" t="inlineStr">
        <is>
          <t>Total Interest Expense</t>
        </is>
      </c>
      <c r="B14" s="191" t="n"/>
      <c r="C14" s="136">
        <f>FSA!C14/FSA!C$7</f>
        <v/>
      </c>
      <c r="D14" s="136">
        <f>FSA!D14/FSA!D$7</f>
        <v/>
      </c>
      <c r="E14" s="136">
        <f>FSA!E14/FSA!E$7</f>
        <v/>
      </c>
      <c r="F14" s="136">
        <f>FSA!F14/FSA!F$7</f>
        <v/>
      </c>
      <c r="G14" s="136">
        <f>FSA!G14/FSA!G$7</f>
        <v/>
      </c>
      <c r="H14" s="136">
        <f>FSA!H14/FSA!H$7</f>
        <v/>
      </c>
      <c r="I14" s="136">
        <f>FSA!I14/FSA!I$7</f>
        <v/>
      </c>
      <c r="J14" s="136">
        <f>FSA!J14/FSA!J$7</f>
        <v/>
      </c>
    </row>
    <row r="15" customFormat="1" s="124">
      <c r="A15" s="177" t="inlineStr">
        <is>
          <t>Interest income and other financial Income / expenses</t>
        </is>
      </c>
      <c r="B15" s="189" t="n"/>
      <c r="C15" s="136">
        <f>FSA!C15/FSA!C$7</f>
        <v/>
      </c>
      <c r="D15" s="136">
        <f>FSA!D15/FSA!D$7</f>
        <v/>
      </c>
      <c r="E15" s="136">
        <f>FSA!E15/FSA!E$7</f>
        <v/>
      </c>
      <c r="F15" s="136">
        <f>FSA!F15/FSA!F$7</f>
        <v/>
      </c>
      <c r="G15" s="136">
        <f>FSA!G15/FSA!G$7</f>
        <v/>
      </c>
      <c r="H15" s="136">
        <f>FSA!H15/FSA!H$7</f>
        <v/>
      </c>
      <c r="I15" s="136">
        <f>FSA!I15/FSA!I$7</f>
        <v/>
      </c>
      <c r="J15" s="136">
        <f>FSA!J15/FSA!J$7</f>
        <v/>
      </c>
    </row>
    <row r="16">
      <c r="A16" s="176" t="inlineStr">
        <is>
          <t>Profit before Tax</t>
        </is>
      </c>
      <c r="B16" s="176" t="n"/>
      <c r="C16" s="142">
        <f>FSA!C16/FSA!C$7</f>
        <v/>
      </c>
      <c r="D16" s="142">
        <f>FSA!D16/FSA!D$7</f>
        <v/>
      </c>
      <c r="E16" s="142">
        <f>FSA!E16/FSA!E$7</f>
        <v/>
      </c>
      <c r="F16" s="142">
        <f>FSA!F16/FSA!F$7</f>
        <v/>
      </c>
      <c r="G16" s="142">
        <f>FSA!G16/FSA!G$7</f>
        <v/>
      </c>
      <c r="H16" s="142">
        <f>FSA!H16/FSA!H$7</f>
        <v/>
      </c>
      <c r="I16" s="142">
        <f>FSA!I16/FSA!I$7</f>
        <v/>
      </c>
      <c r="J16" s="142">
        <f>FSA!J16/FSA!J$7</f>
        <v/>
      </c>
    </row>
    <row r="17" customFormat="1" s="124">
      <c r="A17" s="189" t="inlineStr">
        <is>
          <t>Taxation</t>
        </is>
      </c>
      <c r="B17" s="191" t="n"/>
      <c r="C17" s="136">
        <f>FSA!C17/FSA!C$7</f>
        <v/>
      </c>
      <c r="D17" s="136">
        <f>FSA!D17/FSA!D$7</f>
        <v/>
      </c>
      <c r="E17" s="136">
        <f>FSA!E17/FSA!E$7</f>
        <v/>
      </c>
      <c r="F17" s="136">
        <f>FSA!F17/FSA!F$7</f>
        <v/>
      </c>
      <c r="G17" s="136">
        <f>FSA!G17/FSA!G$7</f>
        <v/>
      </c>
      <c r="H17" s="136">
        <f>FSA!H17/FSA!H$7</f>
        <v/>
      </c>
      <c r="I17" s="136">
        <f>FSA!I17/FSA!I$7</f>
        <v/>
      </c>
      <c r="J17" s="136">
        <f>FSA!J17/FSA!J$7</f>
        <v/>
      </c>
    </row>
    <row r="18">
      <c r="A18" s="176" t="inlineStr">
        <is>
          <t>Profit after Tax</t>
        </is>
      </c>
      <c r="B18" s="176" t="n"/>
      <c r="C18" s="142">
        <f>FSA!C18/FSA!C$7</f>
        <v/>
      </c>
      <c r="D18" s="142">
        <f>FSA!D18/FSA!D$7</f>
        <v/>
      </c>
      <c r="E18" s="142">
        <f>FSA!E18/FSA!E$7</f>
        <v/>
      </c>
      <c r="F18" s="142">
        <f>FSA!F18/FSA!F$7</f>
        <v/>
      </c>
      <c r="G18" s="142">
        <f>FSA!G18/FSA!G$7</f>
        <v/>
      </c>
      <c r="H18" s="142">
        <f>FSA!H18/FSA!H$7</f>
        <v/>
      </c>
      <c r="I18" s="142">
        <f>FSA!I18/FSA!I$7</f>
        <v/>
      </c>
      <c r="J18" s="142">
        <f>FSA!J18/FSA!J$7</f>
        <v/>
      </c>
    </row>
    <row r="19" customFormat="1" s="127">
      <c r="A19" s="176" t="n"/>
      <c r="B19" s="176" t="n"/>
      <c r="C19" s="136" t="n"/>
      <c r="D19" s="136" t="n"/>
      <c r="E19" s="136" t="n"/>
      <c r="F19" s="136" t="n"/>
      <c r="G19" s="136" t="n"/>
      <c r="H19" s="136" t="n"/>
      <c r="I19" s="136" t="n"/>
      <c r="J19" s="136" t="n"/>
    </row>
    <row r="20" customFormat="1" s="127">
      <c r="A20" s="195" t="inlineStr">
        <is>
          <t>For info (included in operating profit)</t>
        </is>
      </c>
      <c r="C20" s="136" t="n"/>
      <c r="D20" s="136" t="n"/>
      <c r="E20" s="136" t="n"/>
      <c r="F20" s="136" t="n"/>
      <c r="G20" s="136" t="n"/>
      <c r="H20" s="136" t="n"/>
      <c r="I20" s="136" t="n"/>
      <c r="J20" s="136" t="n"/>
    </row>
    <row r="21" customFormat="1" s="127">
      <c r="A21" s="191" t="inlineStr">
        <is>
          <t>Depreciation</t>
        </is>
      </c>
      <c r="B21" s="191" t="n"/>
      <c r="C21" s="136">
        <f>FSA!C21/FSA!C$7</f>
        <v/>
      </c>
      <c r="D21" s="136">
        <f>FSA!D21/FSA!D$7</f>
        <v/>
      </c>
      <c r="E21" s="136">
        <f>FSA!E21/FSA!E$7</f>
        <v/>
      </c>
      <c r="F21" s="136">
        <f>FSA!F21/FSA!F$7</f>
        <v/>
      </c>
      <c r="G21" s="136">
        <f>FSA!G21/FSA!G$7</f>
        <v/>
      </c>
      <c r="H21" s="136">
        <f>FSA!H21/FSA!H$7</f>
        <v/>
      </c>
      <c r="I21" s="136">
        <f>FSA!I21/FSA!I$7</f>
        <v/>
      </c>
      <c r="J21" s="136">
        <f>FSA!J21/FSA!J$7</f>
        <v/>
      </c>
      <c r="L21" s="365" t="n"/>
    </row>
    <row r="22" customFormat="1" s="127">
      <c r="A22" s="127" t="inlineStr">
        <is>
          <t>Amortisation</t>
        </is>
      </c>
      <c r="C22" s="136">
        <f>FSA!C22/FSA!C$7</f>
        <v/>
      </c>
      <c r="D22" s="136">
        <f>FSA!D22/FSA!D$7</f>
        <v/>
      </c>
      <c r="E22" s="136">
        <f>FSA!E22/FSA!E$7</f>
        <v/>
      </c>
      <c r="F22" s="136">
        <f>FSA!F22/FSA!F$7</f>
        <v/>
      </c>
      <c r="G22" s="136">
        <f>FSA!G22/FSA!G$7</f>
        <v/>
      </c>
      <c r="H22" s="136">
        <f>FSA!H22/FSA!H$7</f>
        <v/>
      </c>
      <c r="I22" s="136">
        <f>FSA!I22/FSA!I$7</f>
        <v/>
      </c>
      <c r="J22" s="136">
        <f>FSA!J22/FSA!J$7</f>
        <v/>
      </c>
    </row>
    <row r="23" customFormat="1" s="128">
      <c r="A23" s="127" t="inlineStr">
        <is>
          <t>Impairments</t>
        </is>
      </c>
      <c r="C23" s="136">
        <f>FSA!C23/FSA!C$7</f>
        <v/>
      </c>
      <c r="D23" s="136">
        <f>FSA!D23/FSA!D$7</f>
        <v/>
      </c>
      <c r="E23" s="136">
        <f>FSA!E23/FSA!E$7</f>
        <v/>
      </c>
      <c r="F23" s="136">
        <f>FSA!F23/FSA!F$7</f>
        <v/>
      </c>
      <c r="G23" s="136">
        <f>FSA!G23/FSA!G$7</f>
        <v/>
      </c>
      <c r="H23" s="136">
        <f>FSA!H23/FSA!H$7</f>
        <v/>
      </c>
      <c r="I23" s="136">
        <f>FSA!I23/FSA!I$7</f>
        <v/>
      </c>
      <c r="J23" s="136">
        <f>FSA!J23/FSA!J$7</f>
        <v/>
      </c>
    </row>
    <row r="24">
      <c r="A24" s="191" t="inlineStr">
        <is>
          <t>Operating Leases</t>
        </is>
      </c>
      <c r="B24" s="191" t="n"/>
      <c r="C24" s="136">
        <f>FSA!C24/FSA!C$7</f>
        <v/>
      </c>
      <c r="D24" s="136">
        <f>FSA!D24/FSA!D$7</f>
        <v/>
      </c>
      <c r="E24" s="136">
        <f>FSA!E24/FSA!E$7</f>
        <v/>
      </c>
      <c r="F24" s="136">
        <f>FSA!F24/FSA!F$7</f>
        <v/>
      </c>
      <c r="G24" s="136">
        <f>FSA!G24/FSA!G$7</f>
        <v/>
      </c>
      <c r="H24" s="136">
        <f>FSA!H24/FSA!H$7</f>
        <v/>
      </c>
      <c r="I24" s="136">
        <f>FSA!I24/FSA!I$7</f>
        <v/>
      </c>
      <c r="J24" s="136">
        <f>FSA!J24/FSA!J$7</f>
        <v/>
      </c>
    </row>
    <row r="25">
      <c r="A25" s="195" t="inlineStr">
        <is>
          <t>EBITDA</t>
        </is>
      </c>
      <c r="B25" s="195" t="n"/>
      <c r="C25" s="136">
        <f>FSA!C25/FSA!C$7</f>
        <v/>
      </c>
      <c r="D25" s="136">
        <f>FSA!D25/FSA!D$7</f>
        <v/>
      </c>
      <c r="E25" s="136">
        <f>FSA!E25/FSA!E$7</f>
        <v/>
      </c>
      <c r="F25" s="136">
        <f>FSA!F25/FSA!F$7</f>
        <v/>
      </c>
      <c r="G25" s="136">
        <f>FSA!G25/FSA!G$7</f>
        <v/>
      </c>
      <c r="H25" s="136">
        <f>FSA!H25/FSA!H$7</f>
        <v/>
      </c>
      <c r="I25" s="136">
        <f>FSA!I25/FSA!I$7</f>
        <v/>
      </c>
      <c r="J25" s="136">
        <f>FSA!J25/FSA!J$7</f>
        <v/>
      </c>
    </row>
    <row r="26">
      <c r="A26" s="195" t="inlineStr">
        <is>
          <t>EBITDAR</t>
        </is>
      </c>
      <c r="B26" s="176" t="n"/>
      <c r="C26" s="136">
        <f>FSA!C26/FSA!C$7</f>
        <v/>
      </c>
      <c r="D26" s="136">
        <f>FSA!D26/FSA!D$7</f>
        <v/>
      </c>
      <c r="E26" s="136">
        <f>FSA!E26/FSA!E$7</f>
        <v/>
      </c>
      <c r="F26" s="136">
        <f>FSA!F26/FSA!F$7</f>
        <v/>
      </c>
      <c r="G26" s="136">
        <f>FSA!G26/FSA!G$7</f>
        <v/>
      </c>
      <c r="H26" s="136">
        <f>FSA!H26/FSA!H$7</f>
        <v/>
      </c>
      <c r="I26" s="136">
        <f>FSA!I26/FSA!I$7</f>
        <v/>
      </c>
      <c r="J26" s="136">
        <f>FSA!J26/FSA!J$7</f>
        <v/>
      </c>
    </row>
    <row r="27">
      <c r="A27" s="181" t="inlineStr">
        <is>
          <t>BALANCE SHEET</t>
        </is>
      </c>
      <c r="B27" s="181" t="n"/>
      <c r="C27" s="315">
        <f>FSA!C27</f>
        <v/>
      </c>
      <c r="D27" s="315">
        <f>FSA!D27</f>
        <v/>
      </c>
      <c r="E27" s="315">
        <f>FSA!E27</f>
        <v/>
      </c>
      <c r="F27" s="315">
        <f>FSA!F27</f>
        <v/>
      </c>
      <c r="G27" s="315">
        <f>FSA!G27</f>
        <v/>
      </c>
      <c r="H27" s="315">
        <f>FSA!H27</f>
        <v/>
      </c>
      <c r="I27" s="315">
        <f>FSA!I27</f>
        <v/>
      </c>
      <c r="J27" s="315">
        <f>FSA!J27</f>
        <v/>
      </c>
    </row>
    <row r="28">
      <c r="A28" s="176" t="n"/>
      <c r="B28" s="176" t="n"/>
      <c r="C28" s="176" t="n"/>
      <c r="D28" s="176" t="n"/>
      <c r="E28" s="176" t="n"/>
      <c r="F28" s="176" t="n"/>
      <c r="G28" s="176" t="n"/>
      <c r="H28" s="176" t="n"/>
      <c r="I28" s="176" t="n"/>
      <c r="J28" s="176" t="n"/>
    </row>
    <row r="29">
      <c r="A29" s="177" t="inlineStr">
        <is>
          <t>Cash and Marketable Securities</t>
        </is>
      </c>
      <c r="B29" s="189" t="n"/>
      <c r="C29" s="136">
        <f>FSA!C29/FSA!C$38</f>
        <v/>
      </c>
      <c r="D29" s="136">
        <f>FSA!D29/FSA!D$38</f>
        <v/>
      </c>
      <c r="E29" s="136">
        <f>FSA!E29/FSA!E$38</f>
        <v/>
      </c>
      <c r="F29" s="136">
        <f>FSA!F29/FSA!F$38</f>
        <v/>
      </c>
      <c r="G29" s="136">
        <f>FSA!G29/FSA!G$38</f>
        <v/>
      </c>
      <c r="H29" s="136">
        <f>FSA!H29/FSA!H$38</f>
        <v/>
      </c>
      <c r="I29" s="136">
        <f>FSA!I29/FSA!I$38</f>
        <v/>
      </c>
      <c r="J29" s="136">
        <f>FSA!J29/FSA!J$38</f>
        <v/>
      </c>
    </row>
    <row r="30">
      <c r="A30" s="177" t="inlineStr">
        <is>
          <t>Trade Debtors (Accounts Receivable)</t>
        </is>
      </c>
      <c r="B30" s="189" t="n"/>
      <c r="C30" s="136">
        <f>FSA!C30/FSA!C$38</f>
        <v/>
      </c>
      <c r="D30" s="136">
        <f>FSA!D30/FSA!D$38</f>
        <v/>
      </c>
      <c r="E30" s="136">
        <f>FSA!E30/FSA!E$38</f>
        <v/>
      </c>
      <c r="F30" s="136">
        <f>FSA!F30/FSA!F$38</f>
        <v/>
      </c>
      <c r="G30" s="136">
        <f>FSA!G30/FSA!G$38</f>
        <v/>
      </c>
      <c r="H30" s="136">
        <f>FSA!H30/FSA!H$38</f>
        <v/>
      </c>
      <c r="I30" s="136">
        <f>FSA!I30/FSA!I$38</f>
        <v/>
      </c>
      <c r="J30" s="136">
        <f>FSA!J30/FSA!J$38</f>
        <v/>
      </c>
      <c r="K30" s="328" t="n"/>
    </row>
    <row r="31">
      <c r="A31" s="189" t="inlineStr">
        <is>
          <t>Stock (Inventory) #</t>
        </is>
      </c>
      <c r="B31" s="189" t="n"/>
      <c r="C31" s="136">
        <f>FSA!C31/FSA!C$38</f>
        <v/>
      </c>
      <c r="D31" s="136">
        <f>FSA!D31/FSA!D$38</f>
        <v/>
      </c>
      <c r="E31" s="136">
        <f>FSA!E31/FSA!E$38</f>
        <v/>
      </c>
      <c r="F31" s="136">
        <f>FSA!F31/FSA!F$38</f>
        <v/>
      </c>
      <c r="G31" s="136">
        <f>FSA!G31/FSA!G$38</f>
        <v/>
      </c>
      <c r="H31" s="136">
        <f>FSA!H31/FSA!H$38</f>
        <v/>
      </c>
      <c r="I31" s="136">
        <f>FSA!I31/FSA!I$38</f>
        <v/>
      </c>
      <c r="J31" s="136">
        <f>FSA!J31/FSA!J$38</f>
        <v/>
      </c>
      <c r="K31" s="328" t="n"/>
    </row>
    <row r="32">
      <c r="A32" s="120" t="inlineStr">
        <is>
          <t>Prepayment to Suppliers</t>
        </is>
      </c>
      <c r="C32" s="136">
        <f>FSA!C32/FSA!C$38</f>
        <v/>
      </c>
      <c r="D32" s="136">
        <f>FSA!D32/FSA!D$38</f>
        <v/>
      </c>
      <c r="E32" s="136">
        <f>FSA!E32/FSA!E$38</f>
        <v/>
      </c>
      <c r="F32" s="136">
        <f>FSA!F32/FSA!F$38</f>
        <v/>
      </c>
      <c r="G32" s="136">
        <f>FSA!G32/FSA!G$38</f>
        <v/>
      </c>
      <c r="H32" s="136">
        <f>FSA!H32/FSA!H$38</f>
        <v/>
      </c>
      <c r="I32" s="136">
        <f>FSA!I32/FSA!I$38</f>
        <v/>
      </c>
      <c r="J32" s="136">
        <f>FSA!J32/FSA!J$38</f>
        <v/>
      </c>
    </row>
    <row r="33">
      <c r="A33" s="120" t="inlineStr">
        <is>
          <t>Prepaid Expenses</t>
        </is>
      </c>
      <c r="C33" s="136">
        <f>FSA!C33/FSA!C$38</f>
        <v/>
      </c>
      <c r="D33" s="136">
        <f>FSA!D33/FSA!D$38</f>
        <v/>
      </c>
      <c r="E33" s="136">
        <f>FSA!E33/FSA!E$38</f>
        <v/>
      </c>
      <c r="F33" s="136">
        <f>FSA!F33/FSA!F$38</f>
        <v/>
      </c>
      <c r="G33" s="136">
        <f>FSA!G33/FSA!G$38</f>
        <v/>
      </c>
      <c r="H33" s="136">
        <f>FSA!H33/FSA!H$38</f>
        <v/>
      </c>
      <c r="I33" s="136">
        <f>FSA!I33/FSA!I$38</f>
        <v/>
      </c>
      <c r="J33" s="136">
        <f>FSA!J33/FSA!J$38</f>
        <v/>
      </c>
    </row>
    <row r="34">
      <c r="A34" s="189" t="inlineStr">
        <is>
          <t>Other debtors and other assets</t>
        </is>
      </c>
      <c r="B34" s="189" t="n"/>
      <c r="C34" s="136">
        <f>FSA!C34/FSA!C$38</f>
        <v/>
      </c>
      <c r="D34" s="136">
        <f>FSA!D34/FSA!D$38</f>
        <v/>
      </c>
      <c r="E34" s="136">
        <f>FSA!E34/FSA!E$38</f>
        <v/>
      </c>
      <c r="F34" s="136">
        <f>FSA!F34/FSA!F$38</f>
        <v/>
      </c>
      <c r="G34" s="136">
        <f>FSA!G34/FSA!G$38</f>
        <v/>
      </c>
      <c r="H34" s="136">
        <f>FSA!H34/FSA!H$38</f>
        <v/>
      </c>
      <c r="I34" s="136">
        <f>FSA!I34/FSA!I$38</f>
        <v/>
      </c>
      <c r="J34" s="136">
        <f>FSA!J34/FSA!J$38</f>
        <v/>
      </c>
      <c r="L34" s="328" t="n"/>
    </row>
    <row r="35">
      <c r="A35" s="177" t="inlineStr">
        <is>
          <t>Investments and assets for sale</t>
        </is>
      </c>
      <c r="B35" s="327" t="n"/>
      <c r="C35" s="136">
        <f>FSA!C35/FSA!C$38</f>
        <v/>
      </c>
      <c r="D35" s="136">
        <f>FSA!D35/FSA!D$38</f>
        <v/>
      </c>
      <c r="E35" s="136">
        <f>FSA!E35/FSA!E$38</f>
        <v/>
      </c>
      <c r="F35" s="136">
        <f>FSA!F35/FSA!F$38</f>
        <v/>
      </c>
      <c r="G35" s="136">
        <f>FSA!G35/FSA!G$38</f>
        <v/>
      </c>
      <c r="H35" s="136">
        <f>FSA!H35/FSA!H$38</f>
        <v/>
      </c>
      <c r="I35" s="136">
        <f>FSA!I35/FSA!I$38</f>
        <v/>
      </c>
      <c r="J35" s="136">
        <f>FSA!J35/FSA!J$38</f>
        <v/>
      </c>
      <c r="L35" s="123" t="n"/>
    </row>
    <row r="36">
      <c r="A36" s="177" t="inlineStr">
        <is>
          <t>Net Fixed Assets</t>
        </is>
      </c>
      <c r="B36" s="189" t="n"/>
      <c r="C36" s="136">
        <f>FSA!C36/FSA!C$38</f>
        <v/>
      </c>
      <c r="D36" s="136">
        <f>FSA!D36/FSA!D$38</f>
        <v/>
      </c>
      <c r="E36" s="136">
        <f>FSA!E36/FSA!E$38</f>
        <v/>
      </c>
      <c r="F36" s="136">
        <f>FSA!F36/FSA!F$38</f>
        <v/>
      </c>
      <c r="G36" s="136">
        <f>FSA!G36/FSA!G$38</f>
        <v/>
      </c>
      <c r="H36" s="136">
        <f>FSA!H36/FSA!H$38</f>
        <v/>
      </c>
      <c r="I36" s="136">
        <f>FSA!I36/FSA!I$38</f>
        <v/>
      </c>
      <c r="J36" s="136">
        <f>FSA!J36/FSA!J$38</f>
        <v/>
      </c>
    </row>
    <row r="37">
      <c r="A37" s="189" t="inlineStr">
        <is>
          <t>Intangible Assets</t>
        </is>
      </c>
      <c r="B37" s="189" t="n"/>
      <c r="C37" s="136">
        <f>FSA!C37/FSA!C$38</f>
        <v/>
      </c>
      <c r="D37" s="136">
        <f>FSA!D37/FSA!D$38</f>
        <v/>
      </c>
      <c r="E37" s="136">
        <f>FSA!E37/FSA!E$38</f>
        <v/>
      </c>
      <c r="F37" s="136">
        <f>FSA!F37/FSA!F$38</f>
        <v/>
      </c>
      <c r="G37" s="136">
        <f>FSA!G37/FSA!G$38</f>
        <v/>
      </c>
      <c r="H37" s="136">
        <f>FSA!H37/FSA!H$38</f>
        <v/>
      </c>
      <c r="I37" s="136">
        <f>FSA!I37/FSA!I$38</f>
        <v/>
      </c>
      <c r="J37" s="136">
        <f>FSA!J37/FSA!J$38</f>
        <v/>
      </c>
    </row>
    <row r="38">
      <c r="A38" s="176" t="inlineStr">
        <is>
          <t>Assets</t>
        </is>
      </c>
      <c r="B38" s="176" t="n"/>
      <c r="C38" s="142">
        <f>FSA!C38/FSA!C$38</f>
        <v/>
      </c>
      <c r="D38" s="142">
        <f>FSA!D38/FSA!D$38</f>
        <v/>
      </c>
      <c r="E38" s="142">
        <f>FSA!E38/FSA!E$38</f>
        <v/>
      </c>
      <c r="F38" s="142">
        <f>FSA!F38/FSA!F$38</f>
        <v/>
      </c>
      <c r="G38" s="142">
        <f>FSA!G38/FSA!G$38</f>
        <v/>
      </c>
      <c r="H38" s="142">
        <f>FSA!H38/FSA!H$38</f>
        <v/>
      </c>
      <c r="I38" s="142">
        <f>FSA!I38/FSA!I$38</f>
        <v/>
      </c>
      <c r="J38" s="142">
        <f>FSA!J38/FSA!J$38</f>
        <v/>
      </c>
    </row>
    <row r="39">
      <c r="A39" s="176" t="n"/>
      <c r="B39" s="176" t="n"/>
      <c r="C39" s="333" t="n"/>
      <c r="D39" s="333" t="n"/>
      <c r="E39" s="333" t="n"/>
      <c r="F39" s="333" t="n"/>
      <c r="G39" s="333" t="n"/>
      <c r="H39" s="333" t="n"/>
      <c r="I39" s="333" t="n"/>
      <c r="J39" s="333" t="n"/>
    </row>
    <row r="40">
      <c r="A40" s="189" t="inlineStr">
        <is>
          <t>Trade Creditors (Accounts Payable)</t>
        </is>
      </c>
      <c r="B40" s="189" t="n"/>
      <c r="C40" s="136">
        <f>FSA!C40/FSA!C$55</f>
        <v/>
      </c>
      <c r="D40" s="136">
        <f>FSA!D40/FSA!D$55</f>
        <v/>
      </c>
      <c r="E40" s="136">
        <f>FSA!E40/FSA!E$55</f>
        <v/>
      </c>
      <c r="F40" s="136">
        <f>FSA!F40/FSA!F$55</f>
        <v/>
      </c>
      <c r="G40" s="136">
        <f>FSA!G40/FSA!G$55</f>
        <v/>
      </c>
      <c r="H40" s="136">
        <f>FSA!H40/FSA!H$55</f>
        <v/>
      </c>
      <c r="I40" s="136">
        <f>FSA!I40/FSA!I$55</f>
        <v/>
      </c>
      <c r="J40" s="136">
        <f>FSA!J40/FSA!J$55</f>
        <v/>
      </c>
    </row>
    <row r="41">
      <c r="A41" s="189" t="inlineStr">
        <is>
          <t>Accrued Expenses</t>
        </is>
      </c>
      <c r="B41" s="189" t="n"/>
      <c r="C41" s="136">
        <f>FSA!C41/FSA!C$55</f>
        <v/>
      </c>
      <c r="D41" s="136">
        <f>FSA!D41/FSA!D$55</f>
        <v/>
      </c>
      <c r="E41" s="136">
        <f>FSA!E41/FSA!E$55</f>
        <v/>
      </c>
      <c r="F41" s="136">
        <f>FSA!F41/FSA!F$55</f>
        <v/>
      </c>
      <c r="G41" s="136">
        <f>FSA!G41/FSA!G$55</f>
        <v/>
      </c>
      <c r="H41" s="136">
        <f>FSA!H41/FSA!H$55</f>
        <v/>
      </c>
      <c r="I41" s="136">
        <f>FSA!I41/FSA!I$55</f>
        <v/>
      </c>
      <c r="J41" s="136">
        <f>FSA!J41/FSA!J$55</f>
        <v/>
      </c>
    </row>
    <row r="42">
      <c r="A42" s="189" t="inlineStr">
        <is>
          <t>Customers advances</t>
        </is>
      </c>
      <c r="C42" s="136">
        <f>FSA!C42/FSA!C$55</f>
        <v/>
      </c>
      <c r="D42" s="136">
        <f>FSA!D42/FSA!D$55</f>
        <v/>
      </c>
      <c r="E42" s="136">
        <f>FSA!E42/FSA!E$55</f>
        <v/>
      </c>
      <c r="F42" s="136">
        <f>FSA!F42/FSA!F$55</f>
        <v/>
      </c>
      <c r="G42" s="136">
        <f>FSA!G42/FSA!G$55</f>
        <v/>
      </c>
      <c r="H42" s="136">
        <f>FSA!H42/FSA!H$55</f>
        <v/>
      </c>
      <c r="I42" s="136">
        <f>FSA!I42/FSA!I$55</f>
        <v/>
      </c>
      <c r="J42" s="136">
        <f>FSA!J42/FSA!J$55</f>
        <v/>
      </c>
    </row>
    <row r="43">
      <c r="A43" s="189" t="inlineStr">
        <is>
          <t>Short-term Deferred Income</t>
        </is>
      </c>
      <c r="C43" s="136">
        <f>FSA!C43/FSA!C$55</f>
        <v/>
      </c>
      <c r="D43" s="136">
        <f>FSA!D43/FSA!D$55</f>
        <v/>
      </c>
      <c r="E43" s="136">
        <f>FSA!E43/FSA!E$55</f>
        <v/>
      </c>
      <c r="F43" s="136">
        <f>FSA!F43/FSA!F$55</f>
        <v/>
      </c>
      <c r="G43" s="136">
        <f>FSA!G43/FSA!G$55</f>
        <v/>
      </c>
      <c r="H43" s="136">
        <f>FSA!H43/FSA!H$55</f>
        <v/>
      </c>
      <c r="I43" s="136">
        <f>FSA!I43/FSA!I$55</f>
        <v/>
      </c>
      <c r="J43" s="136">
        <f>FSA!J43/FSA!J$55</f>
        <v/>
      </c>
    </row>
    <row r="44">
      <c r="A44" s="189" t="inlineStr">
        <is>
          <t>Other Creditors and Provisions</t>
        </is>
      </c>
      <c r="B44" s="189" t="n"/>
      <c r="C44" s="136">
        <f>FSA!C44/FSA!C$55</f>
        <v/>
      </c>
      <c r="D44" s="136">
        <f>FSA!D44/FSA!D$55</f>
        <v/>
      </c>
      <c r="E44" s="136">
        <f>FSA!E44/FSA!E$55</f>
        <v/>
      </c>
      <c r="F44" s="136">
        <f>FSA!F44/FSA!F$55</f>
        <v/>
      </c>
      <c r="G44" s="136">
        <f>FSA!G44/FSA!G$55</f>
        <v/>
      </c>
      <c r="H44" s="136">
        <f>FSA!H44/FSA!H$55</f>
        <v/>
      </c>
      <c r="I44" s="136">
        <f>FSA!I44/FSA!I$55</f>
        <v/>
      </c>
      <c r="J44" s="136">
        <f>FSA!J44/FSA!J$55</f>
        <v/>
      </c>
    </row>
    <row r="45">
      <c r="A45" s="189" t="inlineStr">
        <is>
          <t>Tax Payable</t>
        </is>
      </c>
      <c r="B45" s="189" t="n"/>
      <c r="C45" s="136">
        <f>FSA!C45/FSA!C$55</f>
        <v/>
      </c>
      <c r="D45" s="136">
        <f>FSA!D45/FSA!D$55</f>
        <v/>
      </c>
      <c r="E45" s="136">
        <f>FSA!E45/FSA!E$55</f>
        <v/>
      </c>
      <c r="F45" s="136">
        <f>FSA!F45/FSA!F$55</f>
        <v/>
      </c>
      <c r="G45" s="136">
        <f>FSA!G45/FSA!G$55</f>
        <v/>
      </c>
      <c r="H45" s="136">
        <f>FSA!H45/FSA!H$55</f>
        <v/>
      </c>
      <c r="I45" s="136">
        <f>FSA!I45/FSA!I$55</f>
        <v/>
      </c>
      <c r="J45" s="136">
        <f>FSA!J45/FSA!J$55</f>
        <v/>
      </c>
    </row>
    <row r="46">
      <c r="A46" s="189" t="inlineStr">
        <is>
          <t>Short Term Debt*</t>
        </is>
      </c>
      <c r="B46" s="189" t="n"/>
      <c r="C46" s="136">
        <f>FSA!C46/FSA!C$55</f>
        <v/>
      </c>
      <c r="D46" s="136">
        <f>FSA!D46/FSA!D$55</f>
        <v/>
      </c>
      <c r="E46" s="136">
        <f>FSA!E46/FSA!E$55</f>
        <v/>
      </c>
      <c r="F46" s="136">
        <f>FSA!F46/FSA!F$55</f>
        <v/>
      </c>
      <c r="G46" s="136">
        <f>FSA!G46/FSA!G$55</f>
        <v/>
      </c>
      <c r="H46" s="136">
        <f>FSA!H46/FSA!H$55</f>
        <v/>
      </c>
      <c r="I46" s="136">
        <f>FSA!I46/FSA!I$55</f>
        <v/>
      </c>
      <c r="J46" s="136">
        <f>FSA!J46/FSA!J$55</f>
        <v/>
      </c>
      <c r="K46" s="328" t="n"/>
    </row>
    <row r="47">
      <c r="A47" s="189" t="inlineStr">
        <is>
          <t>Existing Long Term Debt and Financial Leases</t>
        </is>
      </c>
      <c r="B47" s="189" t="n"/>
      <c r="C47" s="136">
        <f>FSA!C47/FSA!C$55</f>
        <v/>
      </c>
      <c r="D47" s="136">
        <f>FSA!D47/FSA!D$55</f>
        <v/>
      </c>
      <c r="E47" s="136">
        <f>FSA!E47/FSA!E$55</f>
        <v/>
      </c>
      <c r="F47" s="136">
        <f>FSA!F47/FSA!F$55</f>
        <v/>
      </c>
      <c r="G47" s="136">
        <f>FSA!G47/FSA!G$55</f>
        <v/>
      </c>
      <c r="H47" s="136">
        <f>FSA!H47/FSA!H$55</f>
        <v/>
      </c>
      <c r="I47" s="136">
        <f>FSA!I47/FSA!I$55</f>
        <v/>
      </c>
      <c r="J47" s="136">
        <f>FSA!J47/FSA!J$55</f>
        <v/>
      </c>
    </row>
    <row r="48">
      <c r="A48" s="176" t="inlineStr">
        <is>
          <t>Total Debt</t>
        </is>
      </c>
      <c r="B48" s="176" t="n"/>
      <c r="C48" s="136">
        <f>FSA!C48/FSA!C$55</f>
        <v/>
      </c>
      <c r="D48" s="136">
        <f>FSA!D48/FSA!D$55</f>
        <v/>
      </c>
      <c r="E48" s="136">
        <f>FSA!E48/FSA!E$55</f>
        <v/>
      </c>
      <c r="F48" s="136">
        <f>FSA!F48/FSA!F$55</f>
        <v/>
      </c>
      <c r="G48" s="136">
        <f>FSA!G48/FSA!G$55</f>
        <v/>
      </c>
      <c r="H48" s="136">
        <f>FSA!H48/FSA!H$55</f>
        <v/>
      </c>
      <c r="I48" s="136">
        <f>FSA!I48/FSA!I$55</f>
        <v/>
      </c>
      <c r="J48" s="136">
        <f>FSA!J48/FSA!J$55</f>
        <v/>
      </c>
    </row>
    <row r="49">
      <c r="A49" s="176" t="inlineStr">
        <is>
          <t>Total Liabilities</t>
        </is>
      </c>
      <c r="B49" s="176" t="n"/>
      <c r="C49" s="136">
        <f>FSA!C49/FSA!C$55</f>
        <v/>
      </c>
      <c r="D49" s="136">
        <f>FSA!D49/FSA!D$55</f>
        <v/>
      </c>
      <c r="E49" s="136">
        <f>FSA!E49/FSA!E$55</f>
        <v/>
      </c>
      <c r="F49" s="136">
        <f>FSA!F49/FSA!F$55</f>
        <v/>
      </c>
      <c r="G49" s="136">
        <f>FSA!G49/FSA!G$55</f>
        <v/>
      </c>
      <c r="H49" s="136">
        <f>FSA!H49/FSA!H$55</f>
        <v/>
      </c>
      <c r="I49" s="136">
        <f>FSA!I49/FSA!I$55</f>
        <v/>
      </c>
      <c r="J49" s="136">
        <f>FSA!J49/FSA!J$55</f>
        <v/>
      </c>
    </row>
    <row r="50">
      <c r="C50" s="136">
        <f>FSA!C50/FSA!C$55</f>
        <v/>
      </c>
      <c r="D50" s="136">
        <f>FSA!D50/FSA!D$55</f>
        <v/>
      </c>
      <c r="E50" s="136">
        <f>FSA!E50/FSA!E$55</f>
        <v/>
      </c>
      <c r="F50" s="136">
        <f>FSA!F50/FSA!F$55</f>
        <v/>
      </c>
      <c r="G50" s="136">
        <f>FSA!G50/FSA!G$55</f>
        <v/>
      </c>
      <c r="H50" s="136">
        <f>FSA!H50/FSA!H$55</f>
        <v/>
      </c>
      <c r="I50" s="136">
        <f>FSA!I50/FSA!I$55</f>
        <v/>
      </c>
      <c r="J50" s="136">
        <f>FSA!J50/FSA!J$55</f>
        <v/>
      </c>
    </row>
    <row r="51">
      <c r="A51" s="189" t="inlineStr">
        <is>
          <t>Share Capital and Reserves</t>
        </is>
      </c>
      <c r="B51" s="189" t="n"/>
      <c r="C51" s="136">
        <f>FSA!C51/FSA!C$55</f>
        <v/>
      </c>
      <c r="D51" s="136">
        <f>FSA!D51/FSA!D$55</f>
        <v/>
      </c>
      <c r="E51" s="136">
        <f>FSA!E51/FSA!E$55</f>
        <v/>
      </c>
      <c r="F51" s="136">
        <f>FSA!F51/FSA!F$55</f>
        <v/>
      </c>
      <c r="G51" s="136">
        <f>FSA!G51/FSA!G$55</f>
        <v/>
      </c>
      <c r="H51" s="136">
        <f>FSA!H51/FSA!H$55</f>
        <v/>
      </c>
      <c r="I51" s="136">
        <f>FSA!I51/FSA!I$55</f>
        <v/>
      </c>
      <c r="J51" s="136">
        <f>FSA!J51/FSA!J$55</f>
        <v/>
      </c>
    </row>
    <row r="52">
      <c r="A52" s="189" t="inlineStr">
        <is>
          <t>Retained Earnings</t>
        </is>
      </c>
      <c r="B52" s="189" t="n"/>
      <c r="C52" s="136">
        <f>FSA!C52/FSA!C$55</f>
        <v/>
      </c>
      <c r="D52" s="136">
        <f>FSA!D52/FSA!D$55</f>
        <v/>
      </c>
      <c r="E52" s="136">
        <f>FSA!E52/FSA!E$55</f>
        <v/>
      </c>
      <c r="F52" s="136">
        <f>FSA!F52/FSA!F$55</f>
        <v/>
      </c>
      <c r="G52" s="136">
        <f>FSA!G52/FSA!G$55</f>
        <v/>
      </c>
      <c r="H52" s="136">
        <f>FSA!H52/FSA!H$55</f>
        <v/>
      </c>
      <c r="I52" s="136">
        <f>FSA!I52/FSA!I$55</f>
        <v/>
      </c>
      <c r="J52" s="136">
        <f>FSA!J52/FSA!J$55</f>
        <v/>
      </c>
    </row>
    <row r="53">
      <c r="A53" s="177" t="inlineStr">
        <is>
          <t>Minority Interest</t>
        </is>
      </c>
      <c r="B53" s="177" t="n"/>
      <c r="C53" s="136">
        <f>FSA!C53/FSA!C$55</f>
        <v/>
      </c>
      <c r="D53" s="136">
        <f>FSA!D53/FSA!D$55</f>
        <v/>
      </c>
      <c r="E53" s="136">
        <f>FSA!E53/FSA!E$55</f>
        <v/>
      </c>
      <c r="F53" s="136">
        <f>FSA!F53/FSA!F$55</f>
        <v/>
      </c>
      <c r="G53" s="136">
        <f>FSA!G53/FSA!G$55</f>
        <v/>
      </c>
      <c r="H53" s="136">
        <f>FSA!H53/FSA!H$55</f>
        <v/>
      </c>
      <c r="I53" s="136">
        <f>FSA!I53/FSA!I$55</f>
        <v/>
      </c>
      <c r="J53" s="136">
        <f>FSA!J53/FSA!J$55</f>
        <v/>
      </c>
    </row>
    <row r="54">
      <c r="A54" s="134" t="inlineStr">
        <is>
          <t>Total Equity</t>
        </is>
      </c>
      <c r="C54" s="136">
        <f>FSA!C54/FSA!C$55</f>
        <v/>
      </c>
      <c r="D54" s="136">
        <f>FSA!D54/FSA!D$55</f>
        <v/>
      </c>
      <c r="E54" s="136">
        <f>FSA!E54/FSA!E$55</f>
        <v/>
      </c>
      <c r="F54" s="136">
        <f>FSA!F54/FSA!F$55</f>
        <v/>
      </c>
      <c r="G54" s="136">
        <f>FSA!G54/FSA!G$55</f>
        <v/>
      </c>
      <c r="H54" s="136">
        <f>FSA!H54/FSA!H$55</f>
        <v/>
      </c>
      <c r="I54" s="136">
        <f>FSA!I54/FSA!I$55</f>
        <v/>
      </c>
      <c r="J54" s="136">
        <f>FSA!J54/FSA!J$55</f>
        <v/>
      </c>
    </row>
    <row r="55">
      <c r="A55" s="176" t="inlineStr">
        <is>
          <t>Liabilities and Equity</t>
        </is>
      </c>
      <c r="B55" s="176" t="n"/>
      <c r="C55" s="142">
        <f>FSA!C55/FSA!C$55</f>
        <v/>
      </c>
      <c r="D55" s="142">
        <f>FSA!D55/FSA!D$55</f>
        <v/>
      </c>
      <c r="E55" s="142">
        <f>FSA!E55/FSA!E$55</f>
        <v/>
      </c>
      <c r="F55" s="142">
        <f>FSA!F55/FSA!F$55</f>
        <v/>
      </c>
      <c r="G55" s="142">
        <f>FSA!G55/FSA!G$55</f>
        <v/>
      </c>
      <c r="H55" s="142">
        <f>FSA!H55/FSA!H$55</f>
        <v/>
      </c>
      <c r="I55" s="142">
        <f>FSA!I55/FSA!I$55</f>
        <v/>
      </c>
      <c r="J55" s="142">
        <f>FSA!J55/FSA!J$55</f>
        <v/>
      </c>
    </row>
    <row r="56">
      <c r="A56" s="191" t="n"/>
      <c r="B56" s="191" t="n"/>
      <c r="C56" s="143" t="n"/>
      <c r="D56" s="143" t="n"/>
      <c r="E56" s="143" t="n"/>
      <c r="F56" s="143" t="n"/>
      <c r="G56" s="143" t="n"/>
      <c r="H56" s="143" t="n"/>
      <c r="I56" s="143" t="n"/>
      <c r="J56" s="143" t="n"/>
    </row>
    <row r="57">
      <c r="C57" s="133" t="n"/>
      <c r="D57" s="133" t="n"/>
      <c r="E57" s="133" t="n"/>
      <c r="F57" s="133" t="n"/>
      <c r="G57" s="133" t="n"/>
      <c r="H57" s="133" t="n"/>
      <c r="I57" s="133" t="n"/>
      <c r="J57" s="133" t="n"/>
    </row>
    <row r="58">
      <c r="A58" s="213" t="inlineStr">
        <is>
          <t>* Including Current Portion of Long Term Debt</t>
        </is>
      </c>
      <c r="B58" s="214" t="n"/>
      <c r="C58" s="136">
        <f>FSA!C58/FSA!C$55</f>
        <v/>
      </c>
      <c r="D58" s="136">
        <f>FSA!D58/FSA!D$55</f>
        <v/>
      </c>
      <c r="E58" s="136">
        <f>FSA!E58/FSA!E$55</f>
        <v/>
      </c>
      <c r="F58" s="136">
        <f>FSA!F58/FSA!F$55</f>
        <v/>
      </c>
      <c r="G58" s="136">
        <f>FSA!G58/FSA!G$55</f>
        <v/>
      </c>
      <c r="H58" s="136">
        <f>FSA!H58/FSA!H$55</f>
        <v/>
      </c>
      <c r="I58" s="136">
        <f>FSA!I58/FSA!I$55</f>
        <v/>
      </c>
      <c r="J58" s="136">
        <f>FSA!J58/FSA!J$55</f>
        <v/>
      </c>
    </row>
    <row r="59">
      <c r="A59" s="120" t="inlineStr">
        <is>
          <t xml:space="preserve"># including Stockpiled Inventory (non-current) </t>
        </is>
      </c>
      <c r="C59" s="327" t="n"/>
      <c r="D59" s="327" t="n"/>
      <c r="E59" s="327" t="n"/>
      <c r="F59" s="327" t="n"/>
      <c r="H59" s="327" t="n"/>
      <c r="I59" s="327" t="n"/>
      <c r="J59" s="327" t="n"/>
    </row>
    <row r="60">
      <c r="B60" s="215" t="n"/>
      <c r="C60" s="138" t="n"/>
      <c r="D60" s="138" t="n"/>
      <c r="E60" s="138" t="n"/>
      <c r="F60" s="138" t="n"/>
      <c r="G60" s="138" t="n"/>
      <c r="H60" s="138" t="n"/>
      <c r="I60" s="138" t="n"/>
      <c r="J60" s="138" t="n"/>
    </row>
    <row r="61">
      <c r="B61" s="215" t="n"/>
      <c r="C61" s="138" t="n"/>
      <c r="D61" s="138" t="n"/>
      <c r="E61" s="138" t="n"/>
      <c r="F61" s="138" t="n"/>
      <c r="G61" s="138" t="n"/>
      <c r="H61" s="138" t="n"/>
      <c r="I61" s="138" t="n"/>
      <c r="J61" s="138" t="n"/>
    </row>
    <row r="62">
      <c r="B62" s="215" t="n"/>
      <c r="C62" s="138" t="n"/>
      <c r="D62" s="138" t="n"/>
      <c r="E62" s="138" t="n"/>
      <c r="F62" s="138" t="n"/>
      <c r="G62" s="138" t="n"/>
      <c r="H62" s="138" t="n"/>
      <c r="I62" s="138" t="n"/>
      <c r="J62" s="138" t="n"/>
    </row>
    <row r="63">
      <c r="B63" s="215" t="n"/>
      <c r="C63" s="138" t="n"/>
      <c r="D63" s="138" t="n"/>
      <c r="E63" s="138" t="n"/>
      <c r="F63" s="138" t="n"/>
      <c r="G63" s="138" t="n"/>
      <c r="H63" s="138" t="n"/>
      <c r="I63" s="138" t="n"/>
      <c r="J63" s="138" t="n"/>
    </row>
    <row r="64">
      <c r="B64" s="215" t="n"/>
      <c r="C64" s="121" t="n"/>
      <c r="D64" s="121" t="n"/>
      <c r="E64" s="121" t="n"/>
      <c r="F64" s="139" t="n"/>
      <c r="G64" s="139" t="n"/>
      <c r="H64" s="139" t="n"/>
      <c r="I64" s="139" t="n"/>
      <c r="J64" s="139" t="n"/>
    </row>
    <row r="65">
      <c r="B65" s="121" t="n"/>
    </row>
    <row r="66">
      <c r="B66" s="121" t="n"/>
    </row>
    <row r="67">
      <c r="B67" s="121" t="n"/>
    </row>
    <row r="68">
      <c r="B68" s="121" t="n"/>
    </row>
    <row r="69">
      <c r="A69" s="141" t="n"/>
      <c r="G69" s="328" t="n"/>
      <c r="H69" s="328" t="n"/>
      <c r="I69" s="328" t="n"/>
      <c r="J69" s="328" t="n"/>
    </row>
    <row r="76" customFormat="1" s="126">
      <c r="K76" s="120" t="n"/>
    </row>
    <row r="77" customFormat="1" s="126">
      <c r="K77" s="120" t="n"/>
    </row>
    <row r="78" customFormat="1" s="126"/>
    <row r="79" customFormat="1" s="126"/>
    <row r="80" customFormat="1" s="126"/>
    <row r="81" customFormat="1" s="124">
      <c r="K81" s="126" t="n"/>
    </row>
    <row r="82" customFormat="1" s="124"/>
    <row r="83" customFormat="1" s="124"/>
    <row r="84" customFormat="1" s="126">
      <c r="K84" s="124" t="n"/>
    </row>
    <row r="85" customFormat="1" s="126"/>
    <row r="86" customFormat="1" s="126"/>
    <row r="87" customFormat="1" s="126"/>
    <row r="88" customFormat="1" s="126"/>
    <row r="89" customFormat="1" s="126"/>
    <row r="90" customFormat="1" s="126"/>
    <row r="91" customFormat="1" s="126"/>
    <row r="92">
      <c r="K92" s="126" t="n"/>
    </row>
  </sheetData>
  <conditionalFormatting sqref="C29:J37">
    <cfRule type="aboveAverage" priority="2" dxfId="0"/>
  </conditionalFormatting>
  <conditionalFormatting sqref="C40:J47 C54:J54">
    <cfRule type="aboveAverage" priority="1" dxfId="0"/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F25" sqref="F25"/>
    </sheetView>
  </sheetViews>
  <sheetFormatPr baseColWidth="8" defaultColWidth="11.44140625" defaultRowHeight="14.4"/>
  <cols>
    <col width="41.88671875" customWidth="1" style="162" min="1" max="1"/>
    <col width="32.109375" customWidth="1" style="162" min="2" max="2"/>
  </cols>
  <sheetData>
    <row r="1">
      <c r="A1" s="105" t="inlineStr">
        <is>
          <t>Giả định</t>
        </is>
      </c>
    </row>
    <row r="2">
      <c r="A2" s="313" t="inlineStr">
        <is>
          <t>VÒNG QUAY KHOẢN MỤC TÀI SẢN LƯU ĐỘNG</t>
        </is>
      </c>
      <c r="B2" s="314" t="n"/>
      <c r="C2" s="314" t="n"/>
      <c r="D2" s="314" t="n"/>
      <c r="E2" s="314" t="n"/>
      <c r="F2" s="314" t="n"/>
      <c r="G2" s="314" t="n"/>
      <c r="H2" s="314" t="n"/>
      <c r="I2" s="314" t="n"/>
    </row>
    <row r="3">
      <c r="A3" s="105" t="n"/>
      <c r="B3" s="106" t="n"/>
      <c r="C3" s="106" t="n"/>
    </row>
    <row r="4">
      <c r="A4" s="107" t="inlineStr">
        <is>
          <t>III. Activity Ratios</t>
        </is>
      </c>
      <c r="B4" s="107" t="inlineStr">
        <is>
          <t>III. Khả năng hoạt động</t>
        </is>
      </c>
      <c r="C4" s="108" t="n"/>
      <c r="D4" s="366" t="n">
        <v>2020</v>
      </c>
      <c r="E4" s="366" t="n">
        <v>2021</v>
      </c>
      <c r="F4" s="366" t="n">
        <v>2022</v>
      </c>
      <c r="G4" s="366" t="n">
        <v>2023</v>
      </c>
      <c r="H4" s="366" t="n">
        <v>2024</v>
      </c>
      <c r="I4" s="366" t="n">
        <v>2025</v>
      </c>
    </row>
    <row r="5" ht="15.75" customHeight="1" s="162">
      <c r="A5" s="227" t="inlineStr">
        <is>
          <t>Trade Debtors days on hand</t>
        </is>
      </c>
      <c r="B5" s="269" t="inlineStr">
        <is>
          <t>Ngày Phải thu</t>
        </is>
      </c>
      <c r="C5" s="269" t="n"/>
      <c r="D5" s="270" t="n"/>
      <c r="E5" s="270" t="n"/>
      <c r="F5" s="270" t="n"/>
      <c r="G5" s="271" t="n">
        <v>37.35093596407789</v>
      </c>
      <c r="H5" s="271" t="n">
        <v>32.3509359640779</v>
      </c>
      <c r="I5" s="271" t="n">
        <v>30.3509359640779</v>
      </c>
    </row>
    <row r="6" ht="15.75" customHeight="1" s="162">
      <c r="A6" s="269" t="inlineStr">
        <is>
          <t>Prepayment to Suppliers days</t>
        </is>
      </c>
      <c r="B6" s="269" t="inlineStr">
        <is>
          <t>Số ngày trả trước nhà cung cấp</t>
        </is>
      </c>
      <c r="C6" s="269" t="n"/>
      <c r="D6" s="270" t="n">
        <v>80.51109213091809</v>
      </c>
      <c r="E6" s="270" t="n">
        <v>86.68640971951798</v>
      </c>
      <c r="F6" s="270" t="n">
        <v>95.79587514380971</v>
      </c>
      <c r="G6" s="271">
        <f>AVERAGE(D6:F6)</f>
        <v/>
      </c>
      <c r="H6" s="271">
        <f>G6</f>
        <v/>
      </c>
      <c r="I6" s="271">
        <f>H6</f>
        <v/>
      </c>
    </row>
    <row r="7" ht="15.75" customHeight="1" s="162">
      <c r="A7" s="269" t="inlineStr">
        <is>
          <t>Days Inventory Outstading</t>
        </is>
      </c>
      <c r="B7" s="269" t="inlineStr">
        <is>
          <t>Ngày Tồn kho</t>
        </is>
      </c>
      <c r="C7" s="269" t="n"/>
      <c r="D7" s="270" t="n"/>
      <c r="E7" s="270" t="n"/>
      <c r="F7" s="270" t="n"/>
      <c r="G7" s="271" t="n">
        <v>80.0437244702948</v>
      </c>
      <c r="H7" s="271" t="n">
        <v>70.04372447029482</v>
      </c>
      <c r="I7" s="271" t="n">
        <v>67.0437244702948</v>
      </c>
    </row>
    <row r="8" ht="15.75" customHeight="1" s="162">
      <c r="A8" s="227" t="inlineStr">
        <is>
          <t>Payable Days</t>
        </is>
      </c>
      <c r="B8" s="269" t="n"/>
      <c r="C8" s="269" t="n"/>
      <c r="D8" s="270" t="n"/>
      <c r="E8" s="270" t="n"/>
      <c r="F8" s="270" t="n"/>
      <c r="G8" s="271" t="n">
        <v>27.3509359640779</v>
      </c>
      <c r="H8" s="271" t="n">
        <v>25.3509359640779</v>
      </c>
      <c r="I8" s="271" t="n">
        <v>25.3509359640779</v>
      </c>
    </row>
    <row r="9" ht="15.75" customHeight="1" s="162">
      <c r="A9" s="269" t="inlineStr">
        <is>
          <t>Customer advances, Defferred Income days</t>
        </is>
      </c>
      <c r="B9" s="269" t="inlineStr">
        <is>
          <t>Số ngày khách hàng trả trước</t>
        </is>
      </c>
      <c r="C9" s="269" t="n"/>
      <c r="D9" s="270" t="n">
        <v>4.297301749139148</v>
      </c>
      <c r="E9" s="270" t="n">
        <v>12.3637659642953</v>
      </c>
      <c r="F9" s="270" t="n">
        <v>25.4048296020589</v>
      </c>
      <c r="G9" s="109">
        <f>AVERAGE(D9:F9)</f>
        <v/>
      </c>
      <c r="H9" s="109">
        <f>G9</f>
        <v/>
      </c>
      <c r="I9" s="109">
        <f>H9</f>
        <v/>
      </c>
    </row>
    <row r="10" ht="15.75" customHeight="1" s="162" thickBot="1"/>
    <row r="11">
      <c r="A11" s="110" t="inlineStr">
        <is>
          <t>Current accounts receivables</t>
        </is>
      </c>
      <c r="B11" s="111" t="inlineStr">
        <is>
          <t xml:space="preserve">Các khoản phải thu ngắn hạn    </t>
        </is>
      </c>
      <c r="C11" s="272" t="inlineStr">
        <is>
          <t>MVND</t>
        </is>
      </c>
      <c r="D11" s="273" t="n">
        <v>5447159.0785</v>
      </c>
      <c r="E11" s="273" t="n">
        <v>6219459.439415999</v>
      </c>
      <c r="F11" s="273" t="n">
        <v>8661533.528748</v>
      </c>
      <c r="G11" s="272" t="n">
        <v>7428067.359407936</v>
      </c>
      <c r="H11" s="272" t="n">
        <v>7837952.20122603</v>
      </c>
      <c r="I11" s="274" t="n">
        <v>8286718.221345834</v>
      </c>
    </row>
    <row r="12">
      <c r="A12" s="275" t="inlineStr">
        <is>
          <t>Trade Debtors (Accounts Receivable)</t>
        </is>
      </c>
      <c r="B12" s="112" t="n"/>
      <c r="C12" s="276" t="n"/>
      <c r="D12" s="277" t="n">
        <v>1026527</v>
      </c>
      <c r="E12" s="277" t="n">
        <v>1439713</v>
      </c>
      <c r="F12" s="277" t="n">
        <v>2264315</v>
      </c>
      <c r="G12" s="276">
        <f>G5/365*K44*2-F12</f>
        <v/>
      </c>
      <c r="H12" s="276">
        <f>H5/365*L44*2-G12</f>
        <v/>
      </c>
      <c r="I12" s="278">
        <f>I5/365*M44*2-H12</f>
        <v/>
      </c>
    </row>
    <row r="13" ht="15.75" customHeight="1" s="162">
      <c r="A13" s="113" t="inlineStr">
        <is>
          <t>Prepayment to Suppliers</t>
        </is>
      </c>
      <c r="D13" s="367" t="n">
        <v>2522124</v>
      </c>
      <c r="E13" s="367" t="n">
        <v>3018336</v>
      </c>
      <c r="F13" s="367" t="n">
        <v>4202090</v>
      </c>
      <c r="G13" s="280">
        <f>G11-G12</f>
        <v/>
      </c>
      <c r="H13" s="280">
        <f>H11-H12</f>
        <v/>
      </c>
      <c r="I13" s="281">
        <f>I11-I12</f>
        <v/>
      </c>
    </row>
    <row r="14" ht="16.5" customHeight="1" s="162" thickBot="1">
      <c r="A14" s="114" t="inlineStr">
        <is>
          <t>Other Current accounts receivables</t>
        </is>
      </c>
      <c r="B14" s="115" t="n"/>
      <c r="C14" s="115" t="n"/>
      <c r="D14" s="116" t="n"/>
      <c r="E14" s="116" t="n"/>
      <c r="F14" s="116" t="n"/>
      <c r="G14" s="282" t="n"/>
      <c r="H14" s="282" t="n"/>
      <c r="I14" s="283" t="n"/>
    </row>
    <row r="15" ht="15.75" customHeight="1" s="162" thickBot="1">
      <c r="G15" s="280" t="n"/>
      <c r="H15" s="280" t="n"/>
      <c r="I15" s="280" t="n"/>
    </row>
    <row r="16">
      <c r="A16" s="284" t="inlineStr">
        <is>
          <t>Other payables</t>
        </is>
      </c>
      <c r="B16" s="285" t="inlineStr">
        <is>
          <t>Các khoản phải trả, phải nộp ngắn hạn khác</t>
        </is>
      </c>
      <c r="C16" s="273" t="inlineStr">
        <is>
          <t>MVND</t>
        </is>
      </c>
      <c r="D16" s="273" t="n">
        <v>1232505.870999999</v>
      </c>
      <c r="E16" s="273" t="n">
        <v>2032046.931975</v>
      </c>
      <c r="F16" s="273" t="n">
        <v>4737101.850438001</v>
      </c>
      <c r="G16" s="286" t="n">
        <v>4390628.815629257</v>
      </c>
      <c r="H16" s="286" t="n">
        <v>4594602.874426777</v>
      </c>
      <c r="I16" s="287" t="n">
        <v>4684814.259781226</v>
      </c>
    </row>
    <row r="17">
      <c r="A17" s="288" t="n"/>
      <c r="B17" s="289" t="inlineStr">
        <is>
          <t>Phải trả dài hạn khác</t>
        </is>
      </c>
      <c r="C17" s="290" t="inlineStr">
        <is>
          <t>MVND</t>
        </is>
      </c>
      <c r="D17" s="290" t="n">
        <v>284904.3260000001</v>
      </c>
      <c r="E17" s="290" t="n">
        <v>318797.7167219999</v>
      </c>
      <c r="F17" s="290" t="n">
        <v>298746.0931279999</v>
      </c>
      <c r="G17" s="291" t="n">
        <v>158784.4735915689</v>
      </c>
      <c r="H17" s="291" t="n">
        <v>158242.2873707367</v>
      </c>
      <c r="I17" s="292" t="n">
        <v>156690.2862461181</v>
      </c>
    </row>
    <row r="18">
      <c r="A18" s="275" t="inlineStr">
        <is>
          <t>Customer advances, Defferred Income days</t>
        </is>
      </c>
      <c r="G18" s="280">
        <f>G9/365*K44</f>
        <v/>
      </c>
      <c r="H18" s="280">
        <f>H9/365*L44</f>
        <v/>
      </c>
      <c r="I18" s="280">
        <f>I9/365*M44</f>
        <v/>
      </c>
    </row>
    <row r="19" ht="15.75" customHeight="1" s="162" thickBot="1">
      <c r="A19" s="117" t="inlineStr">
        <is>
          <t>ADJ Other payables</t>
        </is>
      </c>
      <c r="B19" s="115" t="n"/>
      <c r="C19" s="115" t="n"/>
      <c r="D19" s="115" t="n"/>
      <c r="E19" s="115" t="n"/>
      <c r="F19" s="115" t="n"/>
      <c r="G19" s="282">
        <f>SUM(G16:G17)-G18</f>
        <v/>
      </c>
      <c r="H19" s="282">
        <f>SUM(H16:H17)-H18</f>
        <v/>
      </c>
      <c r="I19" s="283">
        <f>SUM(I16:I17)-I18</f>
        <v/>
      </c>
    </row>
  </sheetData>
  <mergeCells count="1">
    <mergeCell ref="A2:I2"/>
  </mergeCells>
  <conditionalFormatting sqref="C4">
    <cfRule type="cellIs" priority="4" operator="lessThan" dxfId="0">
      <formula>0</formula>
    </cfRule>
  </conditionalFormatting>
  <conditionalFormatting sqref="B12">
    <cfRule type="cellIs" priority="3" operator="lessThan" dxfId="0">
      <formula>0</formula>
    </cfRule>
  </conditionalFormatting>
  <conditionalFormatting sqref="B11">
    <cfRule type="cellIs" priority="2" operator="lessThan" dxfId="0">
      <formula>0</formula>
    </cfRule>
  </conditionalFormatting>
  <conditionalFormatting sqref="A11">
    <cfRule type="cellIs" priority="1" operator="lessThan" dxfId="0">
      <formula>0</formula>
    </cfRule>
  </conditionalFormatting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codeName="Sheet10">
    <outlinePr summaryBelow="1" summaryRight="1"/>
    <pageSetUpPr/>
  </sheetPr>
  <dimension ref="B3:F34"/>
  <sheetViews>
    <sheetView workbookViewId="0">
      <selection activeCell="B13" sqref="B13"/>
    </sheetView>
  </sheetViews>
  <sheetFormatPr baseColWidth="8" defaultColWidth="8.88671875" defaultRowHeight="14.4"/>
  <cols>
    <col width="47.88671875" bestFit="1" customWidth="1" style="162" min="2" max="2"/>
  </cols>
  <sheetData>
    <row r="3">
      <c r="B3" s="83" t="inlineStr">
        <is>
          <t>EBITDA</t>
        </is>
      </c>
      <c r="C3" s="84" t="n"/>
      <c r="D3" s="84" t="n"/>
      <c r="E3" s="84" t="n"/>
      <c r="F3" s="85" t="n"/>
    </row>
    <row r="4" ht="14.25" customHeight="1" s="162">
      <c r="B4" s="74" t="inlineStr">
        <is>
          <t>Minus Interest paid</t>
        </is>
      </c>
      <c r="C4" s="75" t="n"/>
      <c r="D4" s="75" t="n"/>
      <c r="E4" s="75" t="n"/>
      <c r="F4" s="76" t="n"/>
    </row>
    <row r="5" ht="14.25" customHeight="1" s="162">
      <c r="B5" s="74" t="inlineStr">
        <is>
          <t>Minus Tax paid</t>
        </is>
      </c>
      <c r="C5" s="75" t="n"/>
      <c r="D5" s="75" t="n"/>
      <c r="E5" s="75" t="n"/>
      <c r="F5" s="76" t="n"/>
    </row>
    <row r="6" ht="14.25" customHeight="1" s="162">
      <c r="B6" s="83" t="inlineStr">
        <is>
          <t>Funds from Operations after Interest and Tax</t>
        </is>
      </c>
      <c r="C6" s="84" t="n"/>
      <c r="D6" s="84" t="n"/>
      <c r="E6" s="84" t="n"/>
      <c r="F6" s="85" t="n"/>
    </row>
    <row r="7">
      <c r="B7" s="80" t="n"/>
      <c r="C7" s="81" t="n"/>
      <c r="D7" s="81" t="n"/>
      <c r="E7" s="81" t="n"/>
      <c r="F7" s="82" t="n"/>
    </row>
    <row r="8" ht="14.25" customHeight="1" s="162">
      <c r="B8" s="74" t="inlineStr">
        <is>
          <t>+/- Change in Accounts Receivable (Debtors)</t>
        </is>
      </c>
      <c r="C8" s="75" t="n"/>
      <c r="D8" s="75" t="n"/>
      <c r="E8" s="75" t="n"/>
      <c r="F8" s="76" t="n"/>
    </row>
    <row r="9" ht="14.25" customHeight="1" s="162">
      <c r="B9" s="74" t="inlineStr">
        <is>
          <t>+/- Change in Inventory (Stock)</t>
        </is>
      </c>
      <c r="C9" s="75" t="n"/>
      <c r="D9" s="75" t="n"/>
      <c r="E9" s="75" t="n"/>
      <c r="F9" s="76" t="n"/>
    </row>
    <row r="10" ht="14.25" customHeight="1" s="162">
      <c r="B10" s="74" t="inlineStr">
        <is>
          <t>+/- Accounts Payable (Creditors)</t>
        </is>
      </c>
      <c r="C10" s="75" t="n"/>
      <c r="D10" s="75" t="n"/>
      <c r="E10" s="75" t="n"/>
      <c r="F10" s="76" t="n"/>
    </row>
    <row r="11" ht="14.25" customHeight="1" s="162">
      <c r="B11" s="83" t="inlineStr">
        <is>
          <t>Changes in Net Working Capital</t>
        </is>
      </c>
      <c r="C11" s="84" t="n"/>
      <c r="D11" s="84" t="n"/>
      <c r="E11" s="84" t="n"/>
      <c r="F11" s="85" t="n"/>
    </row>
    <row r="12">
      <c r="B12" s="80" t="n"/>
      <c r="C12" s="81" t="n"/>
      <c r="D12" s="81" t="n"/>
      <c r="E12" s="81" t="n"/>
      <c r="F12" s="82" t="n"/>
    </row>
    <row r="13" ht="14.25" customHeight="1" s="162">
      <c r="B13" s="83" t="inlineStr">
        <is>
          <t>Net Operating Cash Flow</t>
        </is>
      </c>
      <c r="C13" s="84" t="n"/>
      <c r="D13" s="84" t="n"/>
      <c r="E13" s="84" t="n"/>
      <c r="F13" s="85" t="n"/>
    </row>
    <row r="14">
      <c r="B14" s="80" t="n"/>
      <c r="C14" s="81" t="n"/>
      <c r="D14" s="81" t="n"/>
      <c r="E14" s="81" t="n"/>
      <c r="F14" s="82" t="n"/>
    </row>
    <row r="15" ht="14.25" customHeight="1" s="162">
      <c r="B15" s="74" t="inlineStr">
        <is>
          <t>+/- Change in Capital expenditure and Disposals of fixed assets</t>
        </is>
      </c>
      <c r="C15" s="75" t="n"/>
      <c r="D15" s="75" t="n"/>
      <c r="E15" s="75" t="n"/>
      <c r="F15" s="76" t="n"/>
    </row>
    <row r="16" ht="14.25" customHeight="1" s="162">
      <c r="B16" s="74" t="inlineStr">
        <is>
          <t>+/- Change in Overdraft and Short-term Debt</t>
        </is>
      </c>
      <c r="C16" s="75" t="n"/>
      <c r="D16" s="75" t="n"/>
      <c r="E16" s="75" t="n"/>
      <c r="F16" s="76" t="n"/>
    </row>
    <row r="17" ht="14.25" customHeight="1" s="162">
      <c r="B17" s="74" t="inlineStr">
        <is>
          <t>+/- Change in Long Term Debt</t>
        </is>
      </c>
      <c r="C17" s="75" t="n"/>
      <c r="D17" s="75" t="n"/>
      <c r="E17" s="75" t="n"/>
      <c r="F17" s="76" t="n"/>
    </row>
    <row r="18" ht="14.25" customHeight="1" s="162">
      <c r="B18" s="74" t="inlineStr">
        <is>
          <t>+/- Change in Share Capital</t>
        </is>
      </c>
      <c r="C18" s="75" t="n"/>
      <c r="D18" s="75" t="n"/>
      <c r="E18" s="75" t="n"/>
      <c r="F18" s="76" t="n"/>
    </row>
    <row r="19" ht="14.25" customHeight="1" s="162">
      <c r="B19" s="77" t="inlineStr">
        <is>
          <t>TOTAL Change in Cash</t>
        </is>
      </c>
      <c r="C19" s="78" t="n"/>
      <c r="D19" s="78" t="n"/>
      <c r="E19" s="78" t="n"/>
      <c r="F19" s="79" t="n"/>
    </row>
    <row r="20">
      <c r="B20" s="80" t="n"/>
      <c r="C20" s="81" t="n"/>
      <c r="D20" s="81" t="n"/>
      <c r="E20" s="81" t="n"/>
      <c r="F20" s="82" t="n"/>
    </row>
    <row r="21" ht="14.25" customHeight="1" s="162">
      <c r="B21" s="68" t="inlineStr">
        <is>
          <t>Opening balance Cash</t>
        </is>
      </c>
      <c r="C21" s="69" t="n"/>
      <c r="D21" s="69" t="n"/>
      <c r="E21" s="69" t="n"/>
      <c r="F21" s="70" t="n"/>
    </row>
    <row r="22" ht="14.25" customHeight="1" s="162">
      <c r="B22" s="71" t="inlineStr">
        <is>
          <t>Change in Cash</t>
        </is>
      </c>
      <c r="C22" s="72" t="n"/>
      <c r="D22" s="72" t="n"/>
      <c r="E22" s="72" t="n"/>
      <c r="F22" s="73" t="n"/>
    </row>
    <row r="23" ht="14.25" customHeight="1" s="162">
      <c r="B23" s="68" t="inlineStr">
        <is>
          <t>Closing balance Cash</t>
        </is>
      </c>
      <c r="C23" s="69" t="n"/>
      <c r="D23" s="69" t="n"/>
      <c r="E23" s="69" t="n"/>
      <c r="F23" s="70" t="n"/>
    </row>
    <row r="26" ht="25.5" customHeight="1" s="162">
      <c r="B26" s="74" t="inlineStr">
        <is>
          <t>Other non-cash adjustments (some significant numbers only)</t>
        </is>
      </c>
    </row>
    <row r="27">
      <c r="B27" t="inlineStr">
        <is>
          <t>Finance cost - net</t>
        </is>
      </c>
    </row>
    <row r="28">
      <c r="B28" t="inlineStr">
        <is>
          <t>Provision</t>
        </is>
      </c>
    </row>
    <row r="29">
      <c r="B29" t="inlineStr">
        <is>
          <t xml:space="preserve">Share of results of investments accounted for using the equity method </t>
        </is>
      </c>
    </row>
    <row r="30">
      <c r="B30" t="inlineStr">
        <is>
          <t>Provision / Payments to pension scheme, employee benefits (net)</t>
        </is>
      </c>
    </row>
    <row r="31">
      <c r="B31" t="inlineStr">
        <is>
          <t>Results from derivative instruments</t>
        </is>
      </c>
    </row>
    <row r="32">
      <c r="B32" t="inlineStr">
        <is>
          <t xml:space="preserve">(Profit)/loss on sale of property, plant and equipment </t>
        </is>
      </c>
    </row>
    <row r="33">
      <c r="B33" t="inlineStr">
        <is>
          <t>Payments in respect of restructuring</t>
        </is>
      </c>
    </row>
    <row r="34">
      <c r="B34" t="inlineStr">
        <is>
          <t>Unrealised foreign exchange (gains) losses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11">
    <outlinePr summaryBelow="1" summaryRight="1"/>
    <pageSetUpPr/>
  </sheetPr>
  <dimension ref="B1:AI79"/>
  <sheetViews>
    <sheetView workbookViewId="0">
      <selection activeCell="B5" sqref="B5"/>
    </sheetView>
  </sheetViews>
  <sheetFormatPr baseColWidth="8" defaultColWidth="8.88671875" defaultRowHeight="14.4"/>
  <cols>
    <col width="40.88671875" bestFit="1" customWidth="1" style="162" min="2" max="2"/>
    <col width="13.6640625" customWidth="1" style="162" min="3" max="6"/>
    <col width="10.109375" bestFit="1" customWidth="1" style="162" min="7" max="7"/>
    <col width="11.6640625" bestFit="1" customWidth="1" style="162" min="8" max="11"/>
    <col width="16.33203125" bestFit="1" customWidth="1" style="162" min="12" max="13"/>
    <col width="15.33203125" bestFit="1" customWidth="1" style="162" min="14" max="14"/>
    <col width="9.109375" customWidth="1" style="162" min="15" max="16"/>
    <col width="18" bestFit="1" customWidth="1" style="162" min="20" max="21"/>
    <col width="18.6640625" bestFit="1" customWidth="1" style="162" min="23" max="23"/>
    <col width="17" bestFit="1" customWidth="1" style="162" min="25" max="25"/>
    <col width="10.44140625" bestFit="1" customWidth="1" style="162" min="26" max="26"/>
    <col width="11.6640625" bestFit="1" customWidth="1" style="162" min="30" max="32"/>
  </cols>
  <sheetData>
    <row r="1">
      <c r="B1" s="1" t="inlineStr">
        <is>
          <t>SBT</t>
        </is>
      </c>
    </row>
    <row r="2">
      <c r="B2" s="5" t="n"/>
      <c r="C2" s="34" t="n">
        <v>2015</v>
      </c>
      <c r="D2" s="34">
        <f>C2+1</f>
        <v/>
      </c>
      <c r="E2" s="34">
        <f>D2+1</f>
        <v/>
      </c>
      <c r="F2" s="34">
        <f>E2+1</f>
        <v/>
      </c>
      <c r="G2" s="34">
        <f>F2+1</f>
        <v/>
      </c>
      <c r="H2" s="34">
        <f>G2+1</f>
        <v/>
      </c>
      <c r="I2" s="34">
        <f>H2+1</f>
        <v/>
      </c>
      <c r="J2" s="34">
        <f>I2+1</f>
        <v/>
      </c>
      <c r="K2" s="34">
        <f>J2+1</f>
        <v/>
      </c>
      <c r="L2" s="34">
        <f>K2+1</f>
        <v/>
      </c>
      <c r="M2" s="34">
        <f>L2+1</f>
        <v/>
      </c>
      <c r="N2" s="34">
        <f>M2+1</f>
        <v/>
      </c>
    </row>
    <row r="3" customFormat="1" s="16">
      <c r="B3" s="6" t="inlineStr">
        <is>
          <t>I. Cash and cash equivalents</t>
        </is>
      </c>
      <c r="C3" s="35">
        <f>SUM(C4:C5)</f>
        <v/>
      </c>
      <c r="D3" s="35">
        <f>SUM(D4:D5)</f>
        <v/>
      </c>
      <c r="E3" s="35">
        <f>SUM(E4:E5)</f>
        <v/>
      </c>
      <c r="F3" s="35">
        <f>SUM(F4:F5)</f>
        <v/>
      </c>
      <c r="G3" s="35">
        <f>SUM(G4:G5)</f>
        <v/>
      </c>
      <c r="H3" s="35">
        <f>SUM(H4:H5)</f>
        <v/>
      </c>
      <c r="I3" s="35">
        <f>SUM(I4:I5)</f>
        <v/>
      </c>
      <c r="J3" s="35">
        <f>SUM(J4:J5)</f>
        <v/>
      </c>
      <c r="K3" s="35">
        <f>SUM(K4:K5)</f>
        <v/>
      </c>
      <c r="L3" s="35">
        <f>SUM(L4:L5)</f>
        <v/>
      </c>
      <c r="M3" s="35">
        <f>SUM(M4:M5)</f>
        <v/>
      </c>
      <c r="N3" s="35">
        <f>SUM(N4:N5)</f>
        <v/>
      </c>
    </row>
    <row r="4">
      <c r="B4" s="7" t="inlineStr">
        <is>
          <t>1. Cash</t>
        </is>
      </c>
      <c r="C4" s="11" t="n"/>
      <c r="D4" s="11" t="n"/>
      <c r="E4" s="11" t="n"/>
      <c r="F4" s="11" t="n"/>
      <c r="G4" s="20" t="n">
        <v>19606</v>
      </c>
      <c r="H4" s="20" t="n">
        <v>5773</v>
      </c>
      <c r="I4" s="20" t="n"/>
      <c r="J4" s="20" t="n"/>
      <c r="K4" s="20" t="n"/>
      <c r="L4" s="20" t="n"/>
      <c r="M4" s="20" t="n"/>
      <c r="N4" s="20" t="n"/>
      <c r="Z4" s="36" t="n"/>
      <c r="AA4" s="36" t="n"/>
      <c r="AB4" s="36" t="n"/>
      <c r="AG4" s="280" t="n"/>
      <c r="AH4" s="280" t="n"/>
      <c r="AI4" s="280" t="n"/>
    </row>
    <row r="5">
      <c r="B5" s="7" t="inlineStr">
        <is>
          <t>2.  Cash equivalents</t>
        </is>
      </c>
      <c r="C5" s="11" t="n"/>
      <c r="D5" s="11" t="n"/>
      <c r="E5" s="11" t="n"/>
      <c r="F5" s="11" t="n"/>
      <c r="G5" s="20" t="n"/>
      <c r="H5" s="20" t="n">
        <v>42000</v>
      </c>
      <c r="I5" s="20" t="n"/>
      <c r="J5" s="20" t="n"/>
      <c r="K5" s="20" t="n"/>
      <c r="L5" s="20" t="n"/>
      <c r="M5" s="20" t="n"/>
      <c r="N5" s="20" t="n"/>
      <c r="Z5" s="36" t="n"/>
      <c r="AA5" s="36" t="n"/>
      <c r="AB5" s="36" t="n"/>
      <c r="AG5" s="280" t="n"/>
      <c r="AH5" s="280" t="n"/>
      <c r="AI5" s="280" t="n"/>
    </row>
    <row r="6" customFormat="1" s="16">
      <c r="B6" s="6" t="inlineStr">
        <is>
          <t>II. Short-term investment</t>
        </is>
      </c>
      <c r="C6" s="35">
        <f>C7</f>
        <v/>
      </c>
      <c r="D6" s="35">
        <f>D7</f>
        <v/>
      </c>
      <c r="E6" s="35">
        <f>E7</f>
        <v/>
      </c>
      <c r="F6" s="35">
        <f>F7</f>
        <v/>
      </c>
      <c r="G6" s="35">
        <f>G7</f>
        <v/>
      </c>
      <c r="H6" s="35">
        <f>H7</f>
        <v/>
      </c>
      <c r="I6" s="35">
        <f>I7</f>
        <v/>
      </c>
      <c r="J6" s="35">
        <f>J7</f>
        <v/>
      </c>
      <c r="K6" s="35">
        <f>K7</f>
        <v/>
      </c>
      <c r="L6" s="35">
        <f>L7</f>
        <v/>
      </c>
      <c r="M6" s="35">
        <f>M7</f>
        <v/>
      </c>
      <c r="N6" s="35">
        <f>N7</f>
        <v/>
      </c>
      <c r="Z6" s="36" t="n"/>
      <c r="AA6" s="36" t="n"/>
      <c r="AB6" s="36" t="n"/>
    </row>
    <row r="7">
      <c r="B7" s="7" t="inlineStr">
        <is>
          <t xml:space="preserve">1. Held-to-maturity investments </t>
        </is>
      </c>
      <c r="C7" s="11" t="n"/>
      <c r="D7" s="11" t="n"/>
      <c r="E7" s="11" t="n"/>
      <c r="F7" s="11" t="n"/>
      <c r="G7" s="20" t="n"/>
      <c r="H7" s="20" t="n"/>
      <c r="I7" s="20" t="n"/>
      <c r="J7" s="20" t="n"/>
      <c r="K7" s="20" t="n"/>
      <c r="L7" s="20" t="n"/>
      <c r="M7" s="20" t="n"/>
      <c r="N7" s="20" t="n"/>
      <c r="Z7" s="36" t="n"/>
      <c r="AA7" s="36" t="n"/>
      <c r="AB7" s="36" t="n"/>
      <c r="AG7" s="264" t="n"/>
      <c r="AH7" s="264" t="n"/>
      <c r="AI7" s="264" t="n"/>
    </row>
    <row r="8" customFormat="1" s="16">
      <c r="B8" s="6" t="inlineStr">
        <is>
          <t>III. Current account receivables</t>
        </is>
      </c>
      <c r="C8" s="35">
        <f>SUM(C9:C14)</f>
        <v/>
      </c>
      <c r="D8" s="35">
        <f>SUM(D9:D14)</f>
        <v/>
      </c>
      <c r="E8" s="35">
        <f>SUM(E9:E14)</f>
        <v/>
      </c>
      <c r="F8" s="35">
        <f>SUM(F9:F14)</f>
        <v/>
      </c>
      <c r="G8" s="35">
        <f>SUM(G9:G14)</f>
        <v/>
      </c>
      <c r="H8" s="35">
        <f>SUM(H9:H14)</f>
        <v/>
      </c>
      <c r="I8" s="35">
        <f>SUM(I9:I14)</f>
        <v/>
      </c>
      <c r="J8" s="35">
        <f>SUM(J9:J14)</f>
        <v/>
      </c>
      <c r="K8" s="35">
        <f>SUM(K9:K14)</f>
        <v/>
      </c>
      <c r="L8" s="35">
        <f>SUM(L9:L14)</f>
        <v/>
      </c>
      <c r="M8" s="35">
        <f>SUM(M9:M14)</f>
        <v/>
      </c>
      <c r="N8" s="35">
        <f>SUM(N9:N14)</f>
        <v/>
      </c>
      <c r="Z8" s="36" t="n"/>
      <c r="AA8" s="36" t="n"/>
      <c r="AB8" s="36" t="n"/>
    </row>
    <row r="9">
      <c r="B9" s="7" t="inlineStr">
        <is>
          <t>1. Trade receivables</t>
        </is>
      </c>
      <c r="C9" s="11" t="n"/>
      <c r="D9" s="11" t="n"/>
      <c r="E9" s="11" t="n"/>
      <c r="F9" s="11" t="n"/>
      <c r="G9" s="20" t="n">
        <v>63368</v>
      </c>
      <c r="H9" s="20" t="n">
        <v>113362</v>
      </c>
      <c r="I9" s="20" t="n"/>
      <c r="J9" s="20" t="n"/>
      <c r="K9" s="20" t="n"/>
      <c r="L9" s="20" t="n"/>
      <c r="M9" s="20" t="n"/>
      <c r="N9" s="20" t="n"/>
      <c r="Z9" s="36" t="n"/>
      <c r="AA9" s="36" t="n"/>
      <c r="AB9" s="36" t="n"/>
      <c r="AG9" s="280" t="n"/>
      <c r="AH9" s="280" t="n"/>
      <c r="AI9" s="280" t="n"/>
    </row>
    <row r="10">
      <c r="B10" s="7" t="inlineStr">
        <is>
          <t>2. Advances to suppliers</t>
        </is>
      </c>
      <c r="C10" s="11" t="n"/>
      <c r="D10" s="11" t="n"/>
      <c r="E10" s="11" t="n"/>
      <c r="F10" s="11" t="n"/>
      <c r="G10" s="20" t="n">
        <v>105</v>
      </c>
      <c r="H10" s="20" t="n">
        <v>4368</v>
      </c>
      <c r="I10" s="20" t="n"/>
      <c r="J10" s="20" t="n"/>
      <c r="K10" s="20" t="n"/>
      <c r="L10" s="20" t="n"/>
      <c r="M10" s="20" t="n"/>
      <c r="N10" s="20" t="n"/>
      <c r="Z10" s="36" t="n"/>
      <c r="AA10" s="36" t="n"/>
      <c r="AB10" s="36" t="n"/>
      <c r="AG10" s="280" t="n"/>
      <c r="AH10" s="280" t="n"/>
      <c r="AI10" s="280" t="n"/>
    </row>
    <row r="11">
      <c r="B11" s="7" t="inlineStr">
        <is>
          <t>3. Interco</t>
        </is>
      </c>
      <c r="C11" s="11" t="n"/>
      <c r="D11" s="11" t="n"/>
      <c r="E11" s="11" t="n"/>
      <c r="F11" s="11" t="n"/>
      <c r="G11" s="20" t="n">
        <v>246800</v>
      </c>
      <c r="H11" s="20" t="n"/>
      <c r="I11" s="20" t="n"/>
      <c r="J11" s="20" t="n"/>
      <c r="K11" s="20" t="n"/>
      <c r="L11" s="20" t="n"/>
      <c r="M11" s="20" t="n"/>
      <c r="N11" s="20" t="n"/>
      <c r="Z11" s="36" t="n"/>
      <c r="AA11" s="36" t="n"/>
      <c r="AB11" s="36" t="n"/>
    </row>
    <row r="12">
      <c r="B12" s="7" t="inlineStr">
        <is>
          <t>4. Other receivables</t>
        </is>
      </c>
      <c r="C12" s="11" t="n"/>
      <c r="D12" s="11" t="n"/>
      <c r="E12" s="11" t="n"/>
      <c r="F12" s="11" t="n"/>
      <c r="G12" s="20" t="n">
        <v>10864</v>
      </c>
      <c r="H12" s="20" t="n">
        <v>327695</v>
      </c>
      <c r="I12" s="20" t="n"/>
      <c r="J12" s="20" t="n"/>
      <c r="K12" s="20" t="n"/>
      <c r="L12" s="20" t="n"/>
      <c r="M12" s="20" t="n"/>
      <c r="N12" s="20" t="n"/>
      <c r="Z12" s="36" t="n"/>
      <c r="AA12" s="36" t="n"/>
      <c r="AB12" s="36" t="n"/>
      <c r="AG12" s="293" t="n"/>
      <c r="AH12" s="293" t="n"/>
      <c r="AI12" s="293" t="n"/>
    </row>
    <row r="13">
      <c r="B13" s="7" t="inlineStr">
        <is>
          <t>5. Provision for doubtful debts</t>
        </is>
      </c>
      <c r="C13" s="11" t="n"/>
      <c r="D13" s="11" t="n"/>
      <c r="E13" s="11" t="n"/>
      <c r="F13" s="11" t="n"/>
      <c r="G13" s="20" t="n"/>
      <c r="H13" s="20" t="n"/>
      <c r="I13" s="20" t="n"/>
      <c r="J13" s="20" t="n"/>
      <c r="K13" s="20" t="n"/>
      <c r="L13" s="20" t="n"/>
      <c r="M13" s="20" t="n"/>
      <c r="N13" s="20" t="n"/>
      <c r="Z13" s="36" t="n"/>
      <c r="AA13" s="36" t="n"/>
      <c r="AB13" s="36" t="n"/>
      <c r="AG13" s="280" t="n"/>
      <c r="AH13" s="280" t="n"/>
      <c r="AI13" s="280" t="n"/>
    </row>
    <row r="14">
      <c r="B14" s="7" t="inlineStr">
        <is>
          <t>6. Shortage of assets awaiting resolution</t>
        </is>
      </c>
      <c r="C14" s="11" t="n"/>
      <c r="D14" s="11" t="n"/>
      <c r="E14" s="11" t="n"/>
      <c r="F14" s="11" t="n"/>
      <c r="G14" s="20" t="n"/>
      <c r="H14" s="20" t="n"/>
      <c r="I14" s="20" t="n"/>
      <c r="J14" s="20" t="n"/>
      <c r="K14" s="20" t="n"/>
      <c r="L14" s="20" t="n"/>
      <c r="M14" s="20" t="n"/>
      <c r="N14" s="20" t="n"/>
      <c r="Z14" s="36" t="n"/>
      <c r="AA14" s="36" t="n"/>
      <c r="AB14" s="36" t="n"/>
    </row>
    <row r="15" customFormat="1" s="16">
      <c r="B15" s="6" t="inlineStr">
        <is>
          <t>IV. Inventories</t>
        </is>
      </c>
      <c r="C15" s="35">
        <f>SUM(C16:C17)</f>
        <v/>
      </c>
      <c r="D15" s="35">
        <f>SUM(D16:D17)</f>
        <v/>
      </c>
      <c r="E15" s="35">
        <f>SUM(E16:E17)</f>
        <v/>
      </c>
      <c r="F15" s="35">
        <f>SUM(F16:F17)</f>
        <v/>
      </c>
      <c r="G15" s="35">
        <f>SUM(G16:G17)</f>
        <v/>
      </c>
      <c r="H15" s="35">
        <f>SUM(H16:H17)</f>
        <v/>
      </c>
      <c r="I15" s="35">
        <f>SUM(I16:I17)</f>
        <v/>
      </c>
      <c r="J15" s="35">
        <f>SUM(J16:J17)</f>
        <v/>
      </c>
      <c r="K15" s="35">
        <f>SUM(K16:K17)</f>
        <v/>
      </c>
      <c r="L15" s="35">
        <f>SUM(L16:L17)</f>
        <v/>
      </c>
      <c r="M15" s="35">
        <f>SUM(M16:M17)</f>
        <v/>
      </c>
      <c r="N15" s="35">
        <f>SUM(N16:N17)</f>
        <v/>
      </c>
      <c r="Z15" s="36" t="n"/>
      <c r="AA15" s="36" t="n"/>
      <c r="AB15" s="36" t="n"/>
    </row>
    <row r="16">
      <c r="B16" s="7" t="inlineStr">
        <is>
          <t>1. Inventories</t>
        </is>
      </c>
      <c r="C16" s="11" t="n"/>
      <c r="D16" s="11" t="n"/>
      <c r="E16" s="11" t="n"/>
      <c r="F16" s="11" t="n"/>
      <c r="G16" s="20" t="n"/>
      <c r="H16" s="20" t="n">
        <v>45683</v>
      </c>
      <c r="I16" s="20" t="n"/>
      <c r="J16" s="20" t="n"/>
      <c r="K16" s="20" t="n"/>
      <c r="L16" s="20" t="n"/>
      <c r="M16" s="20" t="n"/>
      <c r="N16" s="20" t="n"/>
      <c r="Z16" s="36" t="n"/>
      <c r="AA16" s="36" t="n"/>
      <c r="AB16" s="36" t="n"/>
      <c r="AG16" s="280" t="n"/>
      <c r="AH16" s="280" t="n"/>
      <c r="AI16" s="280" t="n"/>
    </row>
    <row r="17">
      <c r="B17" s="7" t="inlineStr">
        <is>
          <t>2. Provision for obsolete inventories</t>
        </is>
      </c>
      <c r="C17" s="11" t="n"/>
      <c r="D17" s="11" t="n"/>
      <c r="E17" s="11" t="n"/>
      <c r="F17" s="11" t="n"/>
      <c r="G17" s="20" t="n"/>
      <c r="H17" s="20" t="n"/>
      <c r="I17" s="20" t="n"/>
      <c r="J17" s="20" t="n"/>
      <c r="K17" s="20" t="n"/>
      <c r="L17" s="20" t="n"/>
      <c r="M17" s="20" t="n"/>
      <c r="N17" s="20" t="n"/>
      <c r="Z17" s="36" t="n"/>
      <c r="AA17" s="36" t="n"/>
      <c r="AB17" s="36" t="n"/>
    </row>
    <row r="18" customFormat="1" s="16">
      <c r="B18" s="6" t="inlineStr">
        <is>
          <t xml:space="preserve">V. Other current assets </t>
        </is>
      </c>
      <c r="C18" s="35">
        <f>SUM(C19:C22)</f>
        <v/>
      </c>
      <c r="D18" s="35">
        <f>SUM(D19:D22)</f>
        <v/>
      </c>
      <c r="E18" s="35">
        <f>SUM(E19:E22)</f>
        <v/>
      </c>
      <c r="F18" s="35">
        <f>SUM(F19:F22)</f>
        <v/>
      </c>
      <c r="G18" s="35">
        <f>SUM(G19:G22)</f>
        <v/>
      </c>
      <c r="H18" s="35">
        <f>SUM(H19:H22)</f>
        <v/>
      </c>
      <c r="I18" s="35">
        <f>SUM(I19:I22)</f>
        <v/>
      </c>
      <c r="J18" s="35">
        <f>SUM(J19:J22)</f>
        <v/>
      </c>
      <c r="K18" s="35">
        <f>SUM(K19:K22)</f>
        <v/>
      </c>
      <c r="L18" s="35">
        <f>SUM(L19:L22)</f>
        <v/>
      </c>
      <c r="M18" s="35">
        <f>SUM(M19:M22)</f>
        <v/>
      </c>
      <c r="N18" s="35">
        <f>SUM(N19:N22)</f>
        <v/>
      </c>
      <c r="Z18" s="36" t="n"/>
      <c r="AA18" s="36" t="n"/>
      <c r="AB18" s="36" t="n"/>
    </row>
    <row r="19">
      <c r="B19" s="7" t="inlineStr">
        <is>
          <t>1. Short-term prepaid expenses</t>
        </is>
      </c>
      <c r="C19" s="11" t="n"/>
      <c r="D19" s="11" t="n"/>
      <c r="E19" s="11" t="n"/>
      <c r="F19" s="11" t="n"/>
      <c r="G19" s="20" t="n">
        <v>1035</v>
      </c>
      <c r="H19" s="20" t="n">
        <v>1177</v>
      </c>
      <c r="I19" s="20" t="n"/>
      <c r="J19" s="20" t="n"/>
      <c r="K19" s="20" t="n"/>
      <c r="L19" s="20" t="n"/>
      <c r="M19" s="20" t="n"/>
      <c r="N19" s="20" t="n"/>
      <c r="Z19" s="36" t="n"/>
      <c r="AA19" s="36" t="n"/>
      <c r="AB19" s="36" t="n"/>
      <c r="AG19" s="280" t="n"/>
      <c r="AH19" s="280" t="n"/>
      <c r="AI19" s="280" t="n"/>
    </row>
    <row r="20">
      <c r="B20" s="7" t="inlineStr">
        <is>
          <t>2. VAT deductibles</t>
        </is>
      </c>
      <c r="C20" s="11" t="n"/>
      <c r="D20" s="11" t="n"/>
      <c r="E20" s="11" t="n"/>
      <c r="F20" s="11" t="n"/>
      <c r="G20" s="20" t="n"/>
      <c r="H20" s="20" t="n">
        <v>2495</v>
      </c>
      <c r="I20" s="20" t="n"/>
      <c r="J20" s="20" t="n"/>
      <c r="K20" s="20" t="n"/>
      <c r="L20" s="20" t="n"/>
      <c r="M20" s="20" t="n"/>
      <c r="N20" s="20" t="n"/>
      <c r="Z20" s="36" t="n"/>
      <c r="AA20" s="36" t="n"/>
      <c r="AB20" s="36" t="n"/>
      <c r="AG20" s="280" t="n"/>
      <c r="AH20" s="280" t="n"/>
      <c r="AI20" s="280" t="n"/>
    </row>
    <row r="21">
      <c r="B21" s="7" t="inlineStr">
        <is>
          <t>3. Tax and other receivables from the State</t>
        </is>
      </c>
      <c r="C21" s="11" t="n"/>
      <c r="D21" s="11" t="n"/>
      <c r="E21" s="11" t="n"/>
      <c r="F21" s="11" t="n"/>
      <c r="G21" s="20" t="n">
        <v>179</v>
      </c>
      <c r="H21" s="20" t="n">
        <v>87</v>
      </c>
      <c r="I21" s="20" t="n"/>
      <c r="J21" s="20" t="n"/>
      <c r="K21" s="20" t="n"/>
      <c r="L21" s="20" t="n"/>
      <c r="M21" s="20" t="n"/>
      <c r="N21" s="20" t="n"/>
      <c r="Z21" s="36" t="n"/>
      <c r="AA21" s="36" t="n"/>
      <c r="AB21" s="36" t="n"/>
    </row>
    <row r="22" ht="15.75" customHeight="1" s="162" thickBot="1">
      <c r="B22" s="7" t="inlineStr">
        <is>
          <t>4.    Other current assets</t>
        </is>
      </c>
      <c r="C22" s="11" t="n"/>
      <c r="D22" s="11" t="n"/>
      <c r="E22" s="11" t="n"/>
      <c r="F22" s="11" t="n"/>
      <c r="G22" s="20" t="n"/>
      <c r="H22" s="20" t="n"/>
      <c r="I22" s="20" t="n"/>
      <c r="J22" s="20" t="n"/>
      <c r="K22" s="20" t="n"/>
      <c r="L22" s="20" t="n"/>
      <c r="M22" s="20" t="n"/>
      <c r="N22" s="20" t="n"/>
      <c r="Z22" s="36" t="n"/>
      <c r="AA22" s="36" t="n"/>
      <c r="AB22" s="36" t="n"/>
    </row>
    <row r="23" ht="16.5" customFormat="1" customHeight="1" s="16" thickBot="1" thickTop="1">
      <c r="B23" s="17" t="inlineStr">
        <is>
          <t>ASSETS</t>
        </is>
      </c>
      <c r="C23" s="35">
        <f>SUM(C3,C6,C8,C15,C18)</f>
        <v/>
      </c>
      <c r="D23" s="35">
        <f>SUM(D3,D6,D8,D15,D18)</f>
        <v/>
      </c>
      <c r="E23" s="35">
        <f>SUM(E3,E6,E8,E15,E18)</f>
        <v/>
      </c>
      <c r="F23" s="35">
        <f>SUM(F3,F6,F8,F15,F18)</f>
        <v/>
      </c>
      <c r="G23" s="35">
        <f>SUM(G3,G6,G8,G15,G18)</f>
        <v/>
      </c>
      <c r="H23" s="35">
        <f>SUM(H3,H6,H8,H15,H18)</f>
        <v/>
      </c>
      <c r="I23" s="35">
        <f>SUM(I3,I6,I8,I15,I18)</f>
        <v/>
      </c>
      <c r="J23" s="35">
        <f>SUM(J3,J6,J8,J15,J18)</f>
        <v/>
      </c>
      <c r="K23" s="35">
        <f>SUM(K3,K6,K8,K15,K18)</f>
        <v/>
      </c>
      <c r="L23" s="35">
        <f>SUM(L3,L6,L8,L15,L18)</f>
        <v/>
      </c>
      <c r="M23" s="35">
        <f>SUM(M3,M6,M8,M15,M18)</f>
        <v/>
      </c>
      <c r="N23" s="35">
        <f>SUM(N3,N6,N8,N15,N18)</f>
        <v/>
      </c>
      <c r="Z23" s="36" t="n"/>
      <c r="AA23" s="36" t="n"/>
      <c r="AB23" s="36" t="n"/>
    </row>
    <row r="24" ht="15.75" customFormat="1" customHeight="1" s="16" thickTop="1">
      <c r="B24" s="9" t="inlineStr">
        <is>
          <t xml:space="preserve">B. NON-CURRENT ASSETS </t>
        </is>
      </c>
      <c r="C24" s="35">
        <f>SUM(C25,C31,C38,C40,C44)</f>
        <v/>
      </c>
      <c r="D24" s="35">
        <f>SUM(D25,D31,D38,D40,D44)</f>
        <v/>
      </c>
      <c r="E24" s="35">
        <f>SUM(E25,E31,E38,E40,E44)</f>
        <v/>
      </c>
      <c r="F24" s="35">
        <f>SUM(F25,F31,F38,F40,F44)</f>
        <v/>
      </c>
      <c r="G24" s="35">
        <f>SUM(G25,G31,G38,G40,G44)</f>
        <v/>
      </c>
      <c r="H24" s="35">
        <f>SUM(H25,H31,H38,H40,H44)</f>
        <v/>
      </c>
      <c r="I24" s="35">
        <f>SUM(I25,I31,I38,I40,I44)</f>
        <v/>
      </c>
      <c r="J24" s="35">
        <f>SUM(J25,J31,J38,J40,J44)</f>
        <v/>
      </c>
      <c r="K24" s="35">
        <f>SUM(K25,K31,K38,K40,K44)</f>
        <v/>
      </c>
      <c r="L24" s="35">
        <f>SUM(L25,L31,L38,L40,L44)</f>
        <v/>
      </c>
      <c r="M24" s="35">
        <f>SUM(M25,M31,M38,M40,M44)</f>
        <v/>
      </c>
      <c r="N24" s="35">
        <f>SUM(N25,N31,N38,N40,N44)</f>
        <v/>
      </c>
      <c r="Q24" s="16">
        <f>K24-J24</f>
        <v/>
      </c>
      <c r="Z24" s="36" t="n"/>
      <c r="AA24" s="36" t="n"/>
      <c r="AB24" s="36" t="n"/>
    </row>
    <row r="25">
      <c r="B25" s="10" t="inlineStr">
        <is>
          <t xml:space="preserve">      I. Non-current receivables</t>
        </is>
      </c>
      <c r="C25" s="10" t="n"/>
      <c r="D25" s="10" t="n"/>
      <c r="E25" s="10" t="n"/>
      <c r="F25" s="10" t="n"/>
      <c r="G25" s="20">
        <f>SUM(G26:G30)</f>
        <v/>
      </c>
      <c r="H25" s="20">
        <f>SUM(H26:H30)</f>
        <v/>
      </c>
      <c r="I25" s="20">
        <f>SUM(I26:I30)</f>
        <v/>
      </c>
      <c r="J25" s="20">
        <f>SUM(J26:J30)</f>
        <v/>
      </c>
      <c r="K25" s="20">
        <f>SUM(K26:K30)</f>
        <v/>
      </c>
      <c r="L25" s="20">
        <f>SUM(L26:L30)</f>
        <v/>
      </c>
      <c r="M25" s="20">
        <f>SUM(M26:M30)</f>
        <v/>
      </c>
      <c r="N25" s="20">
        <f>SUM(N26:N30)</f>
        <v/>
      </c>
      <c r="Z25" s="36" t="n"/>
      <c r="AA25" s="36" t="n"/>
      <c r="AB25" s="36" t="n"/>
    </row>
    <row r="26">
      <c r="B26" s="11" t="inlineStr">
        <is>
          <t>1. Non-current trade-receivables</t>
        </is>
      </c>
      <c r="C26" s="11" t="n"/>
      <c r="D26" s="11" t="n"/>
      <c r="E26" s="11" t="n"/>
      <c r="F26" s="11" t="n"/>
      <c r="G26" s="20" t="n"/>
      <c r="H26" s="20" t="n"/>
      <c r="I26" s="20" t="n"/>
      <c r="J26" s="20" t="n"/>
      <c r="K26" s="20" t="n"/>
      <c r="L26" s="20" t="n"/>
      <c r="M26" s="20" t="n"/>
      <c r="N26" s="20" t="n"/>
      <c r="Z26" s="36" t="n"/>
      <c r="AA26" s="36" t="n"/>
      <c r="AB26" s="36" t="n"/>
    </row>
    <row r="27">
      <c r="B27" s="11" t="inlineStr">
        <is>
          <t>2. Non-current advance to suppliers</t>
        </is>
      </c>
      <c r="C27" s="11" t="n"/>
      <c r="D27" s="11" t="n"/>
      <c r="E27" s="11" t="n"/>
      <c r="F27" s="11" t="n"/>
      <c r="G27" s="20" t="n"/>
      <c r="H27" s="20" t="n"/>
      <c r="I27" s="20" t="n"/>
      <c r="J27" s="20" t="n"/>
      <c r="K27" s="20" t="n"/>
      <c r="L27" s="20" t="n"/>
      <c r="M27" s="20" t="n"/>
      <c r="N27" s="20" t="n"/>
      <c r="Q27" s="31" t="n"/>
      <c r="R27" s="31" t="n"/>
      <c r="S27" s="31" t="n"/>
      <c r="T27" s="31" t="n">
        <v>2021</v>
      </c>
      <c r="U27" s="31" t="n">
        <v>2020</v>
      </c>
      <c r="V27" s="31" t="n"/>
      <c r="W27" s="31" t="inlineStr">
        <is>
          <t>Cumulative</t>
        </is>
      </c>
      <c r="X27" s="31" t="n"/>
      <c r="Y27" s="31" t="n"/>
      <c r="Z27" s="36" t="n"/>
      <c r="AA27" s="36" t="n"/>
      <c r="AB27" s="36" t="n"/>
    </row>
    <row r="28">
      <c r="B28" s="11" t="inlineStr">
        <is>
          <t>3. Non-current lending principal receivables</t>
        </is>
      </c>
      <c r="C28" s="11" t="n"/>
      <c r="D28" s="11" t="n"/>
      <c r="E28" s="11" t="n"/>
      <c r="F28" s="11" t="n"/>
      <c r="G28" s="20" t="n"/>
      <c r="H28" s="20" t="n"/>
      <c r="I28" s="20" t="n"/>
      <c r="J28" s="20" t="n"/>
      <c r="K28" s="20" t="n"/>
      <c r="L28" s="20" t="n"/>
      <c r="M28" s="20" t="n"/>
      <c r="N28" s="20" t="n"/>
      <c r="Q28" s="32" t="inlineStr">
        <is>
          <t>Các khoản phải thu ngắn hạn</t>
        </is>
      </c>
      <c r="R28" s="31" t="n"/>
      <c r="S28" s="31" t="n"/>
      <c r="T28" s="294" t="n"/>
      <c r="U28" s="294" t="n"/>
      <c r="V28" s="31" t="n"/>
      <c r="W28" s="31" t="n"/>
      <c r="X28" s="31" t="n"/>
      <c r="Y28" s="31" t="n"/>
      <c r="Z28" s="36" t="n"/>
      <c r="AA28" s="36" t="n"/>
      <c r="AB28" s="36" t="n"/>
    </row>
    <row r="29">
      <c r="B29" s="11" t="inlineStr">
        <is>
          <t>4. Other non-current receivables</t>
        </is>
      </c>
      <c r="C29" s="11" t="n"/>
      <c r="D29" s="11" t="n"/>
      <c r="E29" s="11" t="n"/>
      <c r="F29" s="11" t="n"/>
      <c r="G29" s="20" t="n">
        <v>506566</v>
      </c>
      <c r="H29" s="20" t="n">
        <v>6841282</v>
      </c>
      <c r="I29" s="20" t="n"/>
      <c r="J29" s="20" t="n"/>
      <c r="K29" s="20" t="n"/>
      <c r="L29" s="20" t="n"/>
      <c r="M29" s="20" t="n"/>
      <c r="N29" s="20" t="n"/>
      <c r="O29" s="20" t="n"/>
      <c r="Q29" s="31" t="inlineStr">
        <is>
          <t>Phải thu ngắn hạn của khach hàng</t>
        </is>
      </c>
      <c r="R29" s="31" t="n"/>
      <c r="S29" s="31" t="inlineStr">
        <is>
          <t>V.03</t>
        </is>
      </c>
      <c r="T29" s="294" t="n">
        <v>17001024690</v>
      </c>
      <c r="U29" s="294" t="n">
        <v>3183877472</v>
      </c>
      <c r="V29" s="31" t="n"/>
      <c r="W29" s="295">
        <f>T29-U29</f>
        <v/>
      </c>
      <c r="X29" s="31" t="n"/>
      <c r="Y29" s="31" t="n"/>
      <c r="Z29" s="36" t="n"/>
      <c r="AA29" s="36" t="n"/>
      <c r="AB29" s="36" t="n"/>
      <c r="AG29" s="293" t="n"/>
      <c r="AH29" s="293" t="n"/>
      <c r="AI29" s="293" t="n"/>
    </row>
    <row r="30">
      <c r="B30" s="11" t="inlineStr">
        <is>
          <t>5. Provision for non-current doubtful debts</t>
        </is>
      </c>
      <c r="C30" s="11" t="n"/>
      <c r="D30" s="11" t="n"/>
      <c r="E30" s="11" t="n"/>
      <c r="F30" s="11" t="n"/>
      <c r="G30" s="20" t="n"/>
      <c r="H30" s="20" t="n"/>
      <c r="I30" s="20" t="n"/>
      <c r="J30" s="20" t="n"/>
      <c r="K30" s="20" t="n"/>
      <c r="L30" s="20" t="n"/>
      <c r="M30" s="20" t="n"/>
      <c r="N30" s="20" t="n"/>
      <c r="Q30" s="31" t="inlineStr">
        <is>
          <t>Trả trước cho người bán ngắn hạn</t>
        </is>
      </c>
      <c r="R30" s="31" t="n"/>
      <c r="S30" s="31" t="inlineStr">
        <is>
          <t>V.04</t>
        </is>
      </c>
      <c r="T30" s="294" t="n">
        <v>161043873520</v>
      </c>
      <c r="U30" s="294" t="n">
        <v>133924416925</v>
      </c>
      <c r="V30" s="31" t="n"/>
      <c r="W30" s="295">
        <f>W29+T30-U30</f>
        <v/>
      </c>
      <c r="X30" s="31" t="n"/>
      <c r="Y30" s="31" t="n"/>
      <c r="Z30" s="36" t="n"/>
      <c r="AA30" s="36" t="n"/>
      <c r="AB30" s="36" t="n"/>
    </row>
    <row r="31">
      <c r="B31" s="10" t="inlineStr">
        <is>
          <t>II. Fixed assets</t>
        </is>
      </c>
      <c r="C31" s="35">
        <f>SUM(C32,C35)</f>
        <v/>
      </c>
      <c r="D31" s="35">
        <f>SUM(D32,D35)</f>
        <v/>
      </c>
      <c r="E31" s="35">
        <f>SUM(E32,E35)</f>
        <v/>
      </c>
      <c r="F31" s="35">
        <f>SUM(F32,F35)</f>
        <v/>
      </c>
      <c r="G31" s="35">
        <f>SUM(G32,G35)</f>
        <v/>
      </c>
      <c r="H31" s="35">
        <f>SUM(H32,H35)</f>
        <v/>
      </c>
      <c r="I31" s="35">
        <f>SUM(I32,I35)</f>
        <v/>
      </c>
      <c r="J31" s="35">
        <f>SUM(J32,J35)</f>
        <v/>
      </c>
      <c r="K31" s="35">
        <f>SUM(K32,K35)</f>
        <v/>
      </c>
      <c r="L31" s="35">
        <f>SUM(L32,L35)</f>
        <v/>
      </c>
      <c r="M31" s="35">
        <f>SUM(M32,M35)</f>
        <v/>
      </c>
      <c r="N31" s="35">
        <f>SUM(N32,N35)</f>
        <v/>
      </c>
      <c r="Q31" s="31" t="inlineStr">
        <is>
          <t>Phải thu về cho vay ngắn hạn</t>
        </is>
      </c>
      <c r="R31" s="31" t="n"/>
      <c r="S31" s="31" t="inlineStr">
        <is>
          <t>V.05</t>
        </is>
      </c>
      <c r="T31" s="294" t="n">
        <v>2611000000</v>
      </c>
      <c r="U31" s="294" t="n">
        <v>1200000000</v>
      </c>
      <c r="V31" s="31" t="n"/>
      <c r="W31" s="295">
        <f>W30+T31-U31</f>
        <v/>
      </c>
      <c r="X31" s="31" t="n"/>
      <c r="Y31" s="295" t="n"/>
      <c r="Z31" s="36" t="n"/>
      <c r="AA31" s="36" t="n"/>
      <c r="AB31" s="36" t="n"/>
    </row>
    <row r="32">
      <c r="B32" s="11" t="inlineStr">
        <is>
          <t>1. Tangible fixed assets</t>
        </is>
      </c>
      <c r="C32" s="11" t="n"/>
      <c r="D32" s="11" t="n"/>
      <c r="E32" s="11" t="n"/>
      <c r="F32" s="11" t="n"/>
      <c r="G32" s="20">
        <f>SUM(G33:G34)</f>
        <v/>
      </c>
      <c r="H32" s="20">
        <f>SUM(H33:H34)</f>
        <v/>
      </c>
      <c r="I32" s="20">
        <f>SUM(I33:I34)</f>
        <v/>
      </c>
      <c r="J32" s="20">
        <f>SUM(J33:J34)</f>
        <v/>
      </c>
      <c r="K32" s="20">
        <f>SUM(K33:K34)</f>
        <v/>
      </c>
      <c r="L32" s="20">
        <f>SUM(L33:L34)</f>
        <v/>
      </c>
      <c r="M32" s="20">
        <f>SUM(M33:M34)</f>
        <v/>
      </c>
      <c r="N32" s="20">
        <f>SUM(N33:N34)</f>
        <v/>
      </c>
      <c r="Q32" s="31" t="inlineStr">
        <is>
          <t>Phải thu ngắn hạn khác</t>
        </is>
      </c>
      <c r="R32" s="31" t="n"/>
      <c r="S32" s="31" t="inlineStr">
        <is>
          <t>V.06</t>
        </is>
      </c>
      <c r="T32" s="294" t="n">
        <v>1287634689873</v>
      </c>
      <c r="U32" s="294" t="n">
        <v>1050578790220</v>
      </c>
      <c r="V32" s="31" t="n"/>
      <c r="W32" s="295">
        <f>W31+T32-U32</f>
        <v/>
      </c>
      <c r="X32" s="31" t="n"/>
      <c r="Y32" s="31" t="n"/>
      <c r="Z32" s="36" t="n"/>
      <c r="AA32" s="36" t="n"/>
      <c r="AB32" s="36" t="n"/>
    </row>
    <row r="33">
      <c r="B33" s="11" t="inlineStr">
        <is>
          <t>Cost</t>
        </is>
      </c>
      <c r="C33" s="11" t="n"/>
      <c r="D33" s="11" t="n"/>
      <c r="E33" s="11" t="n"/>
      <c r="F33" s="11" t="n"/>
      <c r="H33" s="20" t="n">
        <v>1403</v>
      </c>
      <c r="I33" s="20" t="n"/>
      <c r="J33" s="20" t="n"/>
      <c r="K33" s="20" t="n"/>
      <c r="L33" s="20" t="n"/>
      <c r="M33" s="20" t="n"/>
      <c r="N33" s="20" t="n"/>
      <c r="Q33" s="31" t="inlineStr">
        <is>
          <t>Dự phòng phải thu ngắn hạn khó đòi</t>
        </is>
      </c>
      <c r="R33" s="31" t="n"/>
      <c r="S33" s="31" t="n"/>
      <c r="T33" s="294" t="n">
        <v>-5212530480</v>
      </c>
      <c r="U33" s="294" t="n"/>
      <c r="V33" s="31" t="n"/>
      <c r="W33" s="295">
        <f>W32+T33-U33</f>
        <v/>
      </c>
      <c r="X33" s="31" t="n"/>
      <c r="Y33" s="31" t="n"/>
      <c r="Z33" s="36" t="n"/>
      <c r="AA33" s="36" t="n"/>
      <c r="AB33" s="36" t="n"/>
      <c r="AG33" s="296" t="n"/>
      <c r="AH33" s="296" t="n"/>
      <c r="AI33" s="296" t="n"/>
    </row>
    <row r="34">
      <c r="B34" s="11" t="inlineStr">
        <is>
          <t>Accumulated depreciation</t>
        </is>
      </c>
      <c r="C34" s="11" t="n"/>
      <c r="D34" s="11" t="n"/>
      <c r="E34" s="11" t="n"/>
      <c r="F34" s="11" t="n"/>
      <c r="H34" s="20" t="n">
        <v>-213</v>
      </c>
      <c r="I34" s="20" t="n"/>
      <c r="J34" s="20" t="n"/>
      <c r="K34" s="20" t="n"/>
      <c r="L34" s="20" t="n"/>
      <c r="M34" s="20" t="n"/>
      <c r="N34" s="20" t="n"/>
      <c r="Q34" s="31" t="inlineStr">
        <is>
          <t>Tài sản thiếu chờ xử lý</t>
        </is>
      </c>
      <c r="R34" s="31" t="n"/>
      <c r="S34" s="31" t="n"/>
      <c r="T34" s="294" t="n">
        <v>7833681</v>
      </c>
      <c r="U34" s="294" t="n">
        <v>7833681</v>
      </c>
      <c r="V34" s="31" t="n"/>
      <c r="W34" s="295">
        <f>W33+T34-U34</f>
        <v/>
      </c>
      <c r="X34" s="31" t="n"/>
      <c r="Y34" s="31" t="n"/>
      <c r="Z34" s="36" t="n"/>
      <c r="AA34" s="36" t="n"/>
      <c r="AB34" s="36" t="n"/>
      <c r="AG34" s="296" t="n"/>
      <c r="AH34" s="296" t="n"/>
      <c r="AI34" s="296" t="n"/>
    </row>
    <row r="35">
      <c r="B35" s="11" t="inlineStr">
        <is>
          <t>4.  Intangible fixed assets</t>
        </is>
      </c>
      <c r="C35" s="11" t="n"/>
      <c r="D35" s="11" t="n"/>
      <c r="E35" s="11" t="n"/>
      <c r="F35" s="11" t="n"/>
      <c r="G35" s="20">
        <f>SUM(G36:G37)</f>
        <v/>
      </c>
      <c r="H35" s="20">
        <f>SUM(H36:H37)</f>
        <v/>
      </c>
      <c r="I35" s="20">
        <f>SUM(I36:I37)</f>
        <v/>
      </c>
      <c r="J35" s="20">
        <f>SUM(J36:J37)</f>
        <v/>
      </c>
      <c r="K35" s="20">
        <f>SUM(K36:K37)</f>
        <v/>
      </c>
      <c r="L35" s="20" t="n">
        <v>0</v>
      </c>
      <c r="M35" s="20" t="n">
        <v>0</v>
      </c>
      <c r="N35" s="20" t="n">
        <v>0</v>
      </c>
      <c r="Q35" s="31" t="n"/>
      <c r="R35" s="31" t="n"/>
      <c r="S35" s="31" t="n"/>
      <c r="T35" s="294" t="n"/>
      <c r="U35" s="294" t="n"/>
      <c r="V35" s="31" t="n"/>
      <c r="W35" s="295">
        <f>W34+T35-U35</f>
        <v/>
      </c>
      <c r="X35" s="31" t="n"/>
      <c r="Y35" s="31" t="n"/>
      <c r="Z35" s="36" t="n"/>
      <c r="AA35" s="36" t="n"/>
      <c r="AB35" s="36" t="n"/>
    </row>
    <row r="36">
      <c r="B36" s="11" t="inlineStr">
        <is>
          <t>Cost</t>
        </is>
      </c>
      <c r="C36" s="11" t="n"/>
      <c r="D36" s="11" t="n"/>
      <c r="E36" s="11" t="n"/>
      <c r="F36" s="11" t="n"/>
      <c r="G36" s="20" t="n"/>
      <c r="H36" s="20" t="n"/>
      <c r="I36" s="20" t="n"/>
      <c r="J36" s="20" t="n"/>
      <c r="K36" s="20" t="n"/>
      <c r="L36" s="20" t="n"/>
      <c r="M36" s="20" t="n"/>
      <c r="N36" s="20" t="n"/>
      <c r="Q36" s="31" t="n"/>
      <c r="R36" s="31" t="n"/>
      <c r="S36" s="31" t="n"/>
      <c r="T36" s="294" t="n"/>
      <c r="U36" s="294" t="n"/>
      <c r="V36" s="31" t="n"/>
      <c r="W36" s="295">
        <f>W35+T36-U36</f>
        <v/>
      </c>
      <c r="X36" s="31" t="n"/>
      <c r="Y36" s="31" t="n"/>
      <c r="Z36" s="36" t="n"/>
      <c r="AA36" s="36" t="n"/>
      <c r="AB36" s="36" t="n"/>
    </row>
    <row r="37">
      <c r="B37" s="11" t="inlineStr">
        <is>
          <t>Accumulated amortisation</t>
        </is>
      </c>
      <c r="C37" s="11" t="n"/>
      <c r="D37" s="11" t="n"/>
      <c r="E37" s="11" t="n"/>
      <c r="F37" s="11" t="n"/>
      <c r="G37" s="20" t="n"/>
      <c r="H37" s="20" t="n"/>
      <c r="I37" s="20" t="n"/>
      <c r="J37" s="20" t="n"/>
      <c r="K37" s="20" t="n"/>
      <c r="L37" s="20" t="n"/>
      <c r="M37" s="20" t="n"/>
      <c r="N37" s="20" t="n"/>
      <c r="Q37" s="32" t="inlineStr">
        <is>
          <t>Tài sản ngắn hạn khác</t>
        </is>
      </c>
      <c r="R37" s="31" t="n"/>
      <c r="S37" s="31" t="n"/>
      <c r="T37" s="294" t="n"/>
      <c r="U37" s="294" t="n"/>
      <c r="V37" s="31" t="n"/>
      <c r="W37" s="295">
        <f>W36+T37-U37</f>
        <v/>
      </c>
      <c r="X37" s="31" t="n"/>
      <c r="Y37" s="31" t="n"/>
      <c r="Z37" s="36" t="n"/>
      <c r="AA37" s="36" t="n"/>
      <c r="AB37" s="36" t="n"/>
    </row>
    <row r="38">
      <c r="B38" s="10" t="inlineStr">
        <is>
          <t>III. Long-term assets in progress</t>
        </is>
      </c>
      <c r="C38" s="35">
        <f>C39</f>
        <v/>
      </c>
      <c r="D38" s="35">
        <f>D39</f>
        <v/>
      </c>
      <c r="E38" s="35">
        <f>E39</f>
        <v/>
      </c>
      <c r="F38" s="35">
        <f>F39</f>
        <v/>
      </c>
      <c r="G38" s="35">
        <f>G39</f>
        <v/>
      </c>
      <c r="H38" s="35">
        <f>H39</f>
        <v/>
      </c>
      <c r="I38" s="35">
        <f>I39</f>
        <v/>
      </c>
      <c r="J38" s="35">
        <f>J39</f>
        <v/>
      </c>
      <c r="K38" s="35">
        <f>K39</f>
        <v/>
      </c>
      <c r="L38" s="35">
        <f>L39</f>
        <v/>
      </c>
      <c r="M38" s="35">
        <f>M39</f>
        <v/>
      </c>
      <c r="N38" s="35">
        <f>N39</f>
        <v/>
      </c>
      <c r="Q38" s="33" t="n"/>
      <c r="R38" s="33" t="n"/>
      <c r="S38" s="33" t="n"/>
      <c r="T38" s="297" t="n"/>
      <c r="U38" s="297" t="n"/>
      <c r="V38" s="31" t="n"/>
      <c r="W38" s="295">
        <f>W37+T38-U38</f>
        <v/>
      </c>
      <c r="X38" s="31" t="n"/>
      <c r="Y38" s="31" t="n"/>
      <c r="Z38" s="36" t="n"/>
      <c r="AA38" s="36" t="n"/>
      <c r="AB38" s="36" t="n"/>
    </row>
    <row r="39">
      <c r="B39" s="11" t="inlineStr">
        <is>
          <t>1. Construction in progress</t>
        </is>
      </c>
      <c r="C39" s="11" t="n"/>
      <c r="D39" s="11" t="n"/>
      <c r="E39" s="11" t="n"/>
      <c r="F39" s="11" t="n"/>
      <c r="G39" s="20" t="n"/>
      <c r="H39" s="20" t="n">
        <v>27091</v>
      </c>
      <c r="I39" s="20" t="n"/>
      <c r="J39" s="20" t="n"/>
      <c r="K39" s="20" t="n"/>
      <c r="L39" s="20" t="n"/>
      <c r="M39" s="20" t="n"/>
      <c r="N39" s="20" t="n"/>
      <c r="Q39" s="31" t="inlineStr">
        <is>
          <t>Thuế GTGT được khấu trừ</t>
        </is>
      </c>
      <c r="R39" s="31" t="n"/>
      <c r="S39" s="31" t="inlineStr">
        <is>
          <t>V.14</t>
        </is>
      </c>
      <c r="T39" s="294" t="n">
        <v>158985220283</v>
      </c>
      <c r="U39" s="294" t="n">
        <v>23864937375</v>
      </c>
      <c r="V39" s="31" t="n"/>
      <c r="W39" s="295">
        <f>W38+T39-U39</f>
        <v/>
      </c>
      <c r="X39" s="31" t="n"/>
      <c r="Y39" s="31" t="n"/>
      <c r="Z39" s="36" t="n"/>
      <c r="AA39" s="36" t="n"/>
      <c r="AB39" s="36" t="n"/>
      <c r="AG39" s="280" t="n"/>
      <c r="AH39" s="280" t="n"/>
      <c r="AI39" s="280" t="n"/>
    </row>
    <row r="40">
      <c r="B40" s="10" t="inlineStr">
        <is>
          <t>IV.LONG-TERM FINANCIAL INVESTMENTS</t>
        </is>
      </c>
      <c r="C40" s="35">
        <f>SUM(C41:C43)</f>
        <v/>
      </c>
      <c r="D40" s="35">
        <f>SUM(D41:D43)</f>
        <v/>
      </c>
      <c r="E40" s="35">
        <f>SUM(E41:E43)</f>
        <v/>
      </c>
      <c r="F40" s="35">
        <f>SUM(F41:F43)</f>
        <v/>
      </c>
      <c r="G40" s="35">
        <f>SUM(G41:G43)</f>
        <v/>
      </c>
      <c r="H40" s="35">
        <f>SUM(H41:H43)</f>
        <v/>
      </c>
      <c r="I40" s="35">
        <f>SUM(I41:I43)</f>
        <v/>
      </c>
      <c r="J40" s="35">
        <f>SUM(J41:J43)</f>
        <v/>
      </c>
      <c r="K40" s="35">
        <f>SUM(K41:K43)</f>
        <v/>
      </c>
      <c r="L40" s="35">
        <f>SUM(L41:L43)</f>
        <v/>
      </c>
      <c r="M40" s="35">
        <f>SUM(M41:M43)</f>
        <v/>
      </c>
      <c r="N40" s="35">
        <f>SUM(N41:N43)</f>
        <v/>
      </c>
      <c r="Q40" s="31" t="inlineStr">
        <is>
          <t>Thuế và các khoản khác phải thu Nhà Nước</t>
        </is>
      </c>
      <c r="R40" s="31" t="n"/>
      <c r="S40" s="31" t="inlineStr">
        <is>
          <t>V.14</t>
        </is>
      </c>
      <c r="T40" s="294" t="n">
        <v>0</v>
      </c>
      <c r="U40" s="294" t="n">
        <v>2623969</v>
      </c>
      <c r="V40" s="31" t="n"/>
      <c r="W40" s="295">
        <f>W39+T40-U40</f>
        <v/>
      </c>
      <c r="X40" s="31" t="n"/>
      <c r="Y40" s="31" t="n"/>
      <c r="Z40" s="36" t="n"/>
      <c r="AA40" s="36" t="n"/>
      <c r="AB40" s="36" t="n"/>
    </row>
    <row r="41">
      <c r="B41" s="11" t="inlineStr">
        <is>
          <t>1. Investments in Subsidiaries</t>
        </is>
      </c>
      <c r="C41" s="11" t="n"/>
      <c r="D41" s="11" t="n"/>
      <c r="E41" s="11" t="n"/>
      <c r="F41" s="11" t="n"/>
      <c r="G41" s="35" t="n"/>
      <c r="H41" s="35" t="n"/>
      <c r="I41" s="35" t="n"/>
      <c r="J41" s="35" t="n"/>
      <c r="K41" s="35" t="n"/>
      <c r="L41" s="35" t="n"/>
      <c r="M41" s="35" t="n"/>
      <c r="N41" s="35" t="n"/>
      <c r="Q41" s="31" t="n"/>
      <c r="R41" s="31" t="n"/>
      <c r="S41" s="31" t="n"/>
      <c r="T41" s="294" t="n"/>
      <c r="U41" s="294" t="n"/>
      <c r="V41" s="31" t="n"/>
      <c r="W41" s="295" t="n"/>
      <c r="X41" s="31" t="n"/>
      <c r="Y41" s="31" t="n"/>
      <c r="Z41" s="36" t="n"/>
      <c r="AA41" s="36" t="n"/>
      <c r="AB41" s="36" t="n"/>
    </row>
    <row r="42">
      <c r="B42" s="38" t="inlineStr">
        <is>
          <t>2. Investments in cooperation</t>
        </is>
      </c>
      <c r="C42" s="38" t="n"/>
      <c r="D42" s="38" t="n"/>
      <c r="E42" s="38" t="n"/>
      <c r="F42" s="38" t="n"/>
      <c r="G42" s="20" t="n"/>
      <c r="H42" s="20" t="n">
        <v>596239</v>
      </c>
      <c r="I42" s="20" t="n"/>
      <c r="J42" s="20" t="n"/>
      <c r="K42" s="20" t="n"/>
      <c r="L42" s="20" t="n"/>
      <c r="M42" s="20" t="n"/>
      <c r="N42" s="20" t="n"/>
      <c r="Q42" s="31" t="n"/>
      <c r="R42" s="31" t="n"/>
      <c r="S42" s="31" t="n"/>
      <c r="T42" s="294" t="n"/>
      <c r="U42" s="294" t="n"/>
      <c r="V42" s="31" t="n"/>
      <c r="W42" s="295">
        <f>W40+T42-U42</f>
        <v/>
      </c>
      <c r="X42" s="31" t="n"/>
      <c r="Y42" s="31" t="n"/>
      <c r="Z42" s="36" t="n"/>
      <c r="AA42" s="36" t="n"/>
      <c r="AB42" s="36" t="n"/>
    </row>
    <row r="43">
      <c r="B43" t="inlineStr">
        <is>
          <t>3. Investments in Others</t>
        </is>
      </c>
      <c r="G43" s="20" t="n"/>
      <c r="H43" t="n">
        <v>356000</v>
      </c>
      <c r="I43" s="20" t="n"/>
      <c r="J43" s="20" t="n"/>
      <c r="K43" s="20" t="n"/>
      <c r="L43" s="20" t="n"/>
      <c r="M43" s="20" t="n"/>
      <c r="N43" s="20" t="n"/>
      <c r="Q43" s="31" t="n"/>
      <c r="R43" s="31" t="n"/>
      <c r="S43" s="31" t="n"/>
      <c r="T43" s="294" t="n"/>
      <c r="U43" s="294" t="n"/>
      <c r="V43" s="31" t="n"/>
      <c r="W43" s="295">
        <f>W42+T43-U43</f>
        <v/>
      </c>
      <c r="X43" s="31" t="n"/>
      <c r="Y43" s="31" t="n"/>
      <c r="Z43" s="36" t="n"/>
      <c r="AA43" s="36" t="n"/>
      <c r="AB43" s="36" t="n"/>
    </row>
    <row r="44">
      <c r="B44" s="10" t="inlineStr">
        <is>
          <t xml:space="preserve">V. Other long-term assets </t>
        </is>
      </c>
      <c r="C44" s="35">
        <f>SUM(C45:C47)</f>
        <v/>
      </c>
      <c r="D44" s="35">
        <f>SUM(D45:D47)</f>
        <v/>
      </c>
      <c r="E44" s="35">
        <f>SUM(E45:E47)</f>
        <v/>
      </c>
      <c r="F44" s="35">
        <f>SUM(F45:F47)</f>
        <v/>
      </c>
      <c r="G44" s="35">
        <f>SUM(G45:G47)</f>
        <v/>
      </c>
      <c r="H44" s="35">
        <f>SUM(H45:H47)</f>
        <v/>
      </c>
      <c r="I44" s="35">
        <f>SUM(I45:I47)</f>
        <v/>
      </c>
      <c r="J44" s="35">
        <f>SUM(J45:J47)</f>
        <v/>
      </c>
      <c r="K44" s="35">
        <f>SUM(K45:K47)</f>
        <v/>
      </c>
      <c r="L44" s="35">
        <f>SUM(L45:L47)</f>
        <v/>
      </c>
      <c r="M44" s="35">
        <f>SUM(M45:M47)</f>
        <v/>
      </c>
      <c r="N44" s="35">
        <f>SUM(N45:N47)</f>
        <v/>
      </c>
      <c r="Q44" s="32" t="inlineStr">
        <is>
          <t>Các khoản phải thu dài hạn</t>
        </is>
      </c>
      <c r="R44" s="31" t="n"/>
      <c r="S44" s="31" t="n"/>
      <c r="T44" s="294" t="n"/>
      <c r="U44" s="294" t="n"/>
      <c r="V44" s="31" t="n"/>
      <c r="W44" s="295">
        <f>W43+T44-U44</f>
        <v/>
      </c>
      <c r="X44" s="31" t="n"/>
      <c r="Y44" s="31" t="n"/>
      <c r="Z44" s="36" t="n"/>
      <c r="AA44" s="36" t="n"/>
      <c r="AB44" s="36" t="n"/>
    </row>
    <row r="45">
      <c r="B45" s="11" t="inlineStr">
        <is>
          <t>1. Long-term prepaid expenses</t>
        </is>
      </c>
      <c r="C45" s="11" t="n"/>
      <c r="D45" s="11" t="n"/>
      <c r="E45" s="11" t="n"/>
      <c r="F45" s="11" t="n"/>
      <c r="G45" s="20" t="n"/>
      <c r="H45" s="20" t="n">
        <v>6714</v>
      </c>
      <c r="I45" s="20" t="n"/>
      <c r="J45" s="20" t="n"/>
      <c r="K45" s="20" t="n"/>
      <c r="L45" s="20" t="n"/>
      <c r="M45" s="20" t="n"/>
      <c r="N45" s="20" t="n"/>
      <c r="Q45" s="31" t="inlineStr">
        <is>
          <t>Phải thu về cho vay dài hạn</t>
        </is>
      </c>
      <c r="R45" s="31" t="n"/>
      <c r="S45" s="31" t="inlineStr">
        <is>
          <t>V.05</t>
        </is>
      </c>
      <c r="T45" s="294" t="n">
        <v>2500000000</v>
      </c>
      <c r="U45" s="294" t="n">
        <v>1586700000000</v>
      </c>
      <c r="V45" s="31" t="n"/>
      <c r="W45" s="295">
        <f>W44+T45-U45</f>
        <v/>
      </c>
      <c r="X45" s="31" t="n"/>
      <c r="Y45" s="295" t="n"/>
      <c r="Z45" s="36" t="n"/>
      <c r="AA45" s="36" t="n"/>
      <c r="AB45" s="36" t="n"/>
      <c r="AG45" s="280" t="n"/>
      <c r="AH45" s="280" t="n"/>
      <c r="AI45" s="280" t="n"/>
    </row>
    <row r="46">
      <c r="B46" s="11" t="inlineStr">
        <is>
          <t>2. Deferred tax assets</t>
        </is>
      </c>
      <c r="C46" s="11" t="n"/>
      <c r="D46" s="11" t="n"/>
      <c r="E46" s="11" t="n"/>
      <c r="F46" s="11" t="n"/>
      <c r="G46" s="20" t="n"/>
      <c r="I46" s="20" t="n"/>
      <c r="J46" s="20" t="n"/>
      <c r="K46" s="20" t="n"/>
      <c r="L46" s="20" t="n"/>
      <c r="M46" s="20" t="n"/>
      <c r="N46" s="20" t="n"/>
      <c r="Q46" s="31" t="inlineStr">
        <is>
          <t>Phải thu dài hạn khác</t>
        </is>
      </c>
      <c r="R46" s="31" t="n"/>
      <c r="S46" s="31" t="inlineStr">
        <is>
          <t>V.06</t>
        </is>
      </c>
      <c r="T46" s="294" t="n">
        <v>2741911909771</v>
      </c>
      <c r="U46" s="294" t="n">
        <v>0</v>
      </c>
      <c r="V46" s="31" t="n"/>
      <c r="W46" s="295">
        <f>W45+T46-U46</f>
        <v/>
      </c>
      <c r="X46" s="31" t="n"/>
      <c r="Y46" s="31" t="n"/>
      <c r="Z46" s="36" t="n"/>
      <c r="AA46" s="36" t="n"/>
      <c r="AB46" s="36" t="n"/>
    </row>
    <row r="47" ht="15.75" customHeight="1" s="162" thickBot="1">
      <c r="B47" s="11" t="inlineStr">
        <is>
          <t>3. Goodwill</t>
        </is>
      </c>
      <c r="C47" s="11" t="n"/>
      <c r="D47" s="11" t="n"/>
      <c r="E47" s="11" t="n"/>
      <c r="F47" s="11" t="n"/>
      <c r="G47" s="20" t="n"/>
      <c r="H47" s="20" t="n">
        <v>172722</v>
      </c>
      <c r="I47" s="20" t="n"/>
      <c r="J47" s="20" t="n"/>
      <c r="K47" s="20" t="n"/>
      <c r="L47" s="20" t="n"/>
      <c r="M47" s="20" t="n"/>
      <c r="N47" s="20" t="n"/>
      <c r="Q47" s="31" t="n"/>
      <c r="R47" s="31" t="n"/>
      <c r="S47" s="31" t="n"/>
      <c r="T47" s="294" t="n"/>
      <c r="U47" s="294" t="n"/>
      <c r="V47" s="31" t="n"/>
      <c r="W47" s="31" t="n"/>
      <c r="X47" s="31" t="n"/>
      <c r="Y47" s="31" t="n"/>
      <c r="Z47" s="36" t="n"/>
      <c r="AA47" s="36" t="n"/>
      <c r="AB47" s="36" t="n"/>
      <c r="AG47" s="280" t="n"/>
      <c r="AH47" s="280" t="n"/>
      <c r="AI47" s="280" t="n"/>
    </row>
    <row r="48" ht="16.5" customHeight="1" s="162" thickBot="1" thickTop="1">
      <c r="B48" s="12" t="inlineStr">
        <is>
          <t>TOTAL ASSETS</t>
        </is>
      </c>
      <c r="C48" s="35">
        <f>SUM(C24,C23)</f>
        <v/>
      </c>
      <c r="D48" s="35">
        <f>SUM(D24,D23)</f>
        <v/>
      </c>
      <c r="E48" s="35">
        <f>SUM(E24,E23)</f>
        <v/>
      </c>
      <c r="F48" s="35">
        <f>SUM(F24,F23)</f>
        <v/>
      </c>
      <c r="G48" s="35">
        <f>SUM(G24,G23)</f>
        <v/>
      </c>
      <c r="H48" s="35">
        <f>SUM(H24,H23)</f>
        <v/>
      </c>
      <c r="I48" s="35">
        <f>SUM(I24,I23)</f>
        <v/>
      </c>
      <c r="J48" s="35">
        <f>SUM(J24,J23)</f>
        <v/>
      </c>
      <c r="K48" s="35">
        <f>SUM(K24,K23)</f>
        <v/>
      </c>
      <c r="L48" s="35">
        <f>SUM(L24,L23)</f>
        <v/>
      </c>
      <c r="M48" s="35">
        <f>SUM(M24,M23)</f>
        <v/>
      </c>
      <c r="N48" s="35">
        <f>SUM(N24,N23)</f>
        <v/>
      </c>
      <c r="Q48" s="32" t="n"/>
      <c r="R48" s="31" t="n"/>
      <c r="S48" s="31" t="n"/>
      <c r="T48" s="294" t="n"/>
      <c r="U48" s="294" t="n"/>
      <c r="V48" s="31" t="n"/>
      <c r="W48" s="31" t="n"/>
      <c r="X48" s="31" t="n"/>
      <c r="Y48" s="31" t="n"/>
      <c r="Z48" s="36" t="n"/>
      <c r="AA48" s="36" t="n"/>
      <c r="AB48" s="36" t="n"/>
    </row>
    <row r="49" ht="16.5" customHeight="1" s="162" thickBot="1" thickTop="1">
      <c r="B49" s="8" t="inlineStr">
        <is>
          <t>RESOURCES</t>
        </is>
      </c>
      <c r="C49" s="39" t="n"/>
      <c r="D49" s="39" t="n"/>
      <c r="E49" s="39" t="n"/>
      <c r="F49" s="39" t="n"/>
      <c r="G49" s="20" t="n"/>
      <c r="H49" s="20" t="n"/>
      <c r="I49" s="20" t="n"/>
      <c r="J49" s="20" t="n"/>
      <c r="K49" s="20" t="n"/>
      <c r="L49" s="20" t="n">
        <v>0</v>
      </c>
      <c r="M49" s="20" t="n">
        <v>0</v>
      </c>
      <c r="N49" s="20" t="n">
        <v>0</v>
      </c>
      <c r="Q49" s="33" t="n"/>
      <c r="R49" s="33" t="n"/>
      <c r="S49" s="33" t="n"/>
      <c r="T49" s="297" t="n"/>
      <c r="U49" s="297" t="n"/>
      <c r="V49" s="31" t="n"/>
      <c r="W49" s="31" t="n"/>
      <c r="X49" s="31" t="n"/>
      <c r="Y49" s="31" t="n"/>
      <c r="Z49" s="36" t="n"/>
      <c r="AA49" s="36" t="n"/>
      <c r="AB49" s="36" t="n"/>
    </row>
    <row r="50" ht="15.75" customHeight="1" s="162" thickTop="1">
      <c r="B50" s="5" t="inlineStr">
        <is>
          <t>A. LIABILITIES</t>
        </is>
      </c>
      <c r="C50" s="35">
        <f>SUM(C51,C62)</f>
        <v/>
      </c>
      <c r="D50" s="35">
        <f>SUM(D51,D62)</f>
        <v/>
      </c>
      <c r="E50" s="35">
        <f>SUM(E51,E62)</f>
        <v/>
      </c>
      <c r="F50" s="35">
        <f>SUM(F51,F62)</f>
        <v/>
      </c>
      <c r="G50" s="35">
        <f>SUM(G51,G62)</f>
        <v/>
      </c>
      <c r="H50" s="35">
        <f>SUM(H51,H62)</f>
        <v/>
      </c>
      <c r="I50" s="35">
        <f>SUM(I51,I62)</f>
        <v/>
      </c>
      <c r="J50" s="35">
        <f>SUM(J51,J62)</f>
        <v/>
      </c>
      <c r="K50" s="35">
        <f>SUM(K51,K62)</f>
        <v/>
      </c>
      <c r="L50" s="35">
        <f>SUM(L51,L62)</f>
        <v/>
      </c>
      <c r="M50" s="35">
        <f>SUM(M51,M62)</f>
        <v/>
      </c>
      <c r="N50" s="35">
        <f>SUM(N51,N62)</f>
        <v/>
      </c>
      <c r="Q50" s="31" t="n"/>
      <c r="R50" s="31" t="n"/>
      <c r="S50" s="31" t="n"/>
      <c r="T50" s="294" t="n"/>
      <c r="U50" s="294" t="n"/>
      <c r="V50" s="31" t="n"/>
      <c r="W50" s="31" t="n"/>
      <c r="X50" s="31" t="n"/>
      <c r="Y50" s="31" t="n"/>
      <c r="Z50" s="36" t="n"/>
      <c r="AA50" s="36" t="n"/>
      <c r="AB50" s="36" t="n"/>
    </row>
    <row r="51">
      <c r="B51" s="6" t="inlineStr">
        <is>
          <t>I. Current liabilities</t>
        </is>
      </c>
      <c r="C51" s="35">
        <f>SUM(C52:C61)</f>
        <v/>
      </c>
      <c r="D51" s="35">
        <f>SUM(D52:D61)</f>
        <v/>
      </c>
      <c r="E51" s="35">
        <f>SUM(E52:E61)</f>
        <v/>
      </c>
      <c r="F51" s="35">
        <f>SUM(F52:F61)</f>
        <v/>
      </c>
      <c r="G51" s="35">
        <f>SUM(G52:G61)</f>
        <v/>
      </c>
      <c r="H51" s="35">
        <f>SUM(H52:H61)</f>
        <v/>
      </c>
      <c r="I51" s="35">
        <f>SUM(I52:I61)</f>
        <v/>
      </c>
      <c r="J51" s="35">
        <f>SUM(J52:J61)</f>
        <v/>
      </c>
      <c r="K51" s="35">
        <f>SUM(K52:K61)</f>
        <v/>
      </c>
      <c r="L51" s="35">
        <f>SUM(L52:L61)</f>
        <v/>
      </c>
      <c r="M51" s="35">
        <f>SUM(M52:M61)</f>
        <v/>
      </c>
      <c r="N51" s="35">
        <f>SUM(N52:N61)</f>
        <v/>
      </c>
      <c r="Q51" s="31" t="n"/>
      <c r="R51" s="31" t="n"/>
      <c r="S51" s="31" t="n"/>
      <c r="T51" s="294" t="n"/>
      <c r="U51" s="294" t="n"/>
      <c r="V51" s="31" t="n"/>
      <c r="W51" s="31" t="n"/>
      <c r="X51" s="31" t="n"/>
      <c r="Y51" s="31" t="n"/>
      <c r="Z51" s="36" t="n"/>
      <c r="AA51" s="36" t="n"/>
      <c r="AB51" s="36" t="n"/>
    </row>
    <row r="52">
      <c r="B52" s="7" t="inlineStr">
        <is>
          <t>1. Trade payables</t>
        </is>
      </c>
      <c r="C52" s="11" t="n"/>
      <c r="D52" s="11" t="n"/>
      <c r="E52" s="11" t="n"/>
      <c r="F52" s="11" t="n"/>
      <c r="G52" s="20" t="n">
        <v>50074</v>
      </c>
      <c r="H52" s="20" t="n">
        <v>73308</v>
      </c>
      <c r="I52" s="20" t="n"/>
      <c r="J52" s="20" t="n"/>
      <c r="K52" s="20" t="n"/>
      <c r="L52" s="20" t="n"/>
      <c r="M52" s="20" t="n"/>
      <c r="N52" s="20" t="n"/>
      <c r="Q52" s="31" t="n"/>
      <c r="R52" s="31" t="n"/>
      <c r="S52" s="31" t="n"/>
      <c r="T52" s="294" t="n"/>
      <c r="U52" s="294" t="n"/>
      <c r="V52" s="31" t="n"/>
      <c r="W52" s="31" t="n"/>
      <c r="X52" s="31" t="n"/>
      <c r="Y52" s="31" t="n"/>
      <c r="Z52" s="36" t="n"/>
      <c r="AA52" s="36" t="n"/>
      <c r="AB52" s="36" t="n"/>
      <c r="AG52" s="280" t="n"/>
      <c r="AH52" s="280" t="n"/>
      <c r="AI52" s="280" t="n"/>
    </row>
    <row r="53">
      <c r="B53" s="7" t="inlineStr">
        <is>
          <t>2. Advances from customers</t>
        </is>
      </c>
      <c r="C53" s="11" t="n"/>
      <c r="D53" s="11" t="n"/>
      <c r="E53" s="11" t="n"/>
      <c r="F53" s="11" t="n"/>
      <c r="G53" s="20" t="n">
        <v>282</v>
      </c>
      <c r="H53" s="20" t="n">
        <v>493</v>
      </c>
      <c r="I53" s="20" t="n"/>
      <c r="J53" s="20" t="n"/>
      <c r="K53" s="20" t="n"/>
      <c r="L53" s="20" t="n"/>
      <c r="M53" s="20" t="n"/>
      <c r="N53" s="20" t="n"/>
      <c r="Q53" s="32" t="inlineStr">
        <is>
          <t>Nợ ngắn hạn</t>
        </is>
      </c>
      <c r="R53" s="31" t="n"/>
      <c r="S53" s="31" t="n"/>
      <c r="T53" s="294" t="n"/>
      <c r="U53" s="294" t="n"/>
      <c r="V53" s="31" t="n"/>
      <c r="W53" s="31" t="n"/>
      <c r="X53" s="31" t="n"/>
      <c r="Y53" s="31" t="n"/>
      <c r="Z53" s="36" t="n"/>
      <c r="AA53" s="36" t="n"/>
      <c r="AB53" s="36" t="n"/>
      <c r="AG53" s="280" t="n"/>
      <c r="AH53" s="280" t="n"/>
      <c r="AI53" s="280" t="n"/>
    </row>
    <row r="54">
      <c r="B54" s="7" t="inlineStr">
        <is>
          <t>3. Statutory obligations</t>
        </is>
      </c>
      <c r="C54" s="11" t="n"/>
      <c r="D54" s="11" t="n"/>
      <c r="E54" s="11" t="n"/>
      <c r="F54" s="11" t="n"/>
      <c r="G54" s="20" t="n"/>
      <c r="H54" s="20" t="n"/>
      <c r="I54" s="20" t="n"/>
      <c r="J54" s="20" t="n"/>
      <c r="K54" s="20" t="n"/>
      <c r="L54" s="20" t="n"/>
      <c r="M54" s="20" t="n"/>
      <c r="N54" s="20" t="n"/>
      <c r="Q54" s="31" t="inlineStr">
        <is>
          <t>Phải trả người bán ngắn hạn</t>
        </is>
      </c>
      <c r="R54" s="31" t="n"/>
      <c r="S54" s="31" t="n"/>
      <c r="T54" s="294" t="n">
        <v>280566634797</v>
      </c>
      <c r="U54" s="294" t="n">
        <v>150417643813</v>
      </c>
      <c r="V54" s="31" t="n"/>
      <c r="W54" s="295">
        <f>T54-U54</f>
        <v/>
      </c>
      <c r="X54" s="31" t="n"/>
      <c r="Y54" s="31" t="n"/>
      <c r="Z54" s="36" t="n"/>
      <c r="AA54" s="36" t="n"/>
      <c r="AB54" s="36" t="n"/>
      <c r="AG54" s="280" t="n"/>
      <c r="AH54" s="280" t="n"/>
      <c r="AI54" s="280" t="n"/>
    </row>
    <row r="55">
      <c r="B55" s="7" t="inlineStr">
        <is>
          <t>4. Payables to employees</t>
        </is>
      </c>
      <c r="C55" s="11" t="n"/>
      <c r="D55" s="11" t="n"/>
      <c r="E55" s="11" t="n"/>
      <c r="F55" s="11" t="n"/>
      <c r="G55" s="20" t="n"/>
      <c r="H55" s="20" t="n"/>
      <c r="I55" s="20" t="n"/>
      <c r="J55" s="20" t="n"/>
      <c r="K55" s="20" t="n"/>
      <c r="L55" s="20" t="n"/>
      <c r="M55" s="20" t="n"/>
      <c r="N55" s="20" t="n"/>
      <c r="Q55" s="31" t="inlineStr">
        <is>
          <t>Người mua trả tiền trước ngắn hạn</t>
        </is>
      </c>
      <c r="R55" s="31" t="n"/>
      <c r="S55" s="31" t="n"/>
      <c r="T55" s="294" t="n">
        <v>135093180</v>
      </c>
      <c r="U55" s="294" t="n">
        <v>54811787</v>
      </c>
      <c r="V55" s="31" t="n"/>
      <c r="W55" s="295">
        <f>W54+T55-U55</f>
        <v/>
      </c>
      <c r="X55" s="31" t="n"/>
      <c r="Y55" s="31" t="n"/>
      <c r="Z55" s="36" t="n"/>
      <c r="AA55" s="36" t="n"/>
      <c r="AB55" s="36" t="n"/>
      <c r="AG55" s="280" t="n"/>
      <c r="AH55" s="280" t="n"/>
      <c r="AI55" s="280" t="n"/>
    </row>
    <row r="56">
      <c r="B56" s="7" t="inlineStr">
        <is>
          <t xml:space="preserve">5. Accrued expenses </t>
        </is>
      </c>
      <c r="C56" s="11" t="n"/>
      <c r="D56" s="11" t="n"/>
      <c r="E56" s="11" t="n"/>
      <c r="F56" s="11" t="n"/>
      <c r="G56" s="20" t="n"/>
      <c r="H56" s="20" t="n"/>
      <c r="I56" s="20" t="n"/>
      <c r="J56" s="20" t="n"/>
      <c r="K56" s="20" t="n"/>
      <c r="L56" s="20" t="n"/>
      <c r="M56" s="20" t="n"/>
      <c r="N56" s="20" t="n"/>
      <c r="Q56" s="31" t="inlineStr">
        <is>
          <t>Thuế và các khoản phải nộp nhà nước</t>
        </is>
      </c>
      <c r="R56" s="31" t="n"/>
      <c r="S56" s="31" t="n"/>
      <c r="T56" s="294" t="n">
        <v>7138378669</v>
      </c>
      <c r="U56" s="294" t="n">
        <v>7970082313</v>
      </c>
      <c r="V56" s="31" t="n"/>
      <c r="W56" s="31" t="n"/>
      <c r="X56" s="31" t="n"/>
      <c r="Y56" s="31" t="n"/>
      <c r="Z56" s="36" t="n"/>
      <c r="AA56" s="36" t="n"/>
      <c r="AB56" s="36" t="n"/>
      <c r="AG56" s="280" t="n"/>
      <c r="AH56" s="280" t="n"/>
      <c r="AI56" s="280" t="n"/>
    </row>
    <row r="57">
      <c r="B57" s="7" t="inlineStr">
        <is>
          <t>6. Intercompany payables</t>
        </is>
      </c>
      <c r="C57" s="11" t="n"/>
      <c r="D57" s="11" t="n"/>
      <c r="E57" s="11" t="n"/>
      <c r="F57" s="11" t="n"/>
      <c r="G57" s="20" t="n"/>
      <c r="H57" s="20" t="n"/>
      <c r="I57" s="20" t="n"/>
      <c r="J57" s="20" t="n"/>
      <c r="K57" s="20" t="n"/>
      <c r="L57" s="20" t="n"/>
      <c r="M57" s="20" t="n"/>
      <c r="N57" s="20" t="n"/>
      <c r="Q57" s="31" t="inlineStr">
        <is>
          <t>phải trả người lao động</t>
        </is>
      </c>
      <c r="R57" s="31" t="n"/>
      <c r="S57" s="31" t="n"/>
      <c r="T57" s="294" t="n">
        <v>82529088</v>
      </c>
      <c r="U57" s="294" t="n">
        <v>75764127</v>
      </c>
      <c r="V57" s="31" t="n"/>
      <c r="W57" s="295">
        <f>W55+T57-U57</f>
        <v/>
      </c>
      <c r="X57" s="31" t="n"/>
      <c r="Y57" s="31" t="n"/>
      <c r="Z57" s="36" t="n"/>
      <c r="AA57" s="36" t="n"/>
      <c r="AB57" s="36" t="n"/>
    </row>
    <row r="58">
      <c r="B58" s="7" t="inlineStr">
        <is>
          <t>7. Short-term deferred revenue</t>
        </is>
      </c>
      <c r="C58" s="11" t="n"/>
      <c r="D58" s="11" t="n"/>
      <c r="E58" s="11" t="n"/>
      <c r="F58" s="11" t="n"/>
      <c r="G58" s="20" t="n"/>
      <c r="H58" s="20" t="n"/>
      <c r="I58" s="20" t="n"/>
      <c r="J58" s="20" t="n"/>
      <c r="K58" s="20" t="n"/>
      <c r="L58" s="20" t="n"/>
      <c r="M58" s="20" t="n"/>
      <c r="N58" s="20" t="n"/>
      <c r="Q58" s="31" t="inlineStr">
        <is>
          <t>Chi phí phải trả ngắn hạn</t>
        </is>
      </c>
      <c r="R58" s="31" t="n"/>
      <c r="S58" s="31" t="n"/>
      <c r="T58" s="294" t="n">
        <v>249113922720</v>
      </c>
      <c r="U58" s="294" t="n">
        <v>245774279616</v>
      </c>
      <c r="V58" s="31" t="n"/>
      <c r="W58" s="295" t="n"/>
      <c r="X58" s="31" t="n"/>
      <c r="Y58" s="31" t="n"/>
      <c r="Z58" s="36" t="n"/>
      <c r="AA58" s="36" t="n"/>
      <c r="AB58" s="36" t="n"/>
    </row>
    <row r="59">
      <c r="B59" s="7" t="inlineStr">
        <is>
          <t>8. Other payables</t>
        </is>
      </c>
      <c r="C59" s="11" t="n"/>
      <c r="D59" s="11" t="n"/>
      <c r="E59" s="11" t="n"/>
      <c r="F59" s="11" t="n"/>
      <c r="G59" s="20" t="n"/>
      <c r="H59" s="20" t="n"/>
      <c r="I59" s="20" t="n"/>
      <c r="J59" s="20" t="n"/>
      <c r="K59" s="20" t="n"/>
      <c r="L59" s="20" t="n"/>
      <c r="M59" s="20" t="n"/>
      <c r="N59" s="20" t="n"/>
      <c r="Q59" s="31" t="n"/>
      <c r="R59" s="31" t="inlineStr">
        <is>
          <t>Trích trước chi phí xây dựng</t>
        </is>
      </c>
      <c r="S59" s="31" t="n"/>
      <c r="T59" s="294" t="n">
        <v>73730026861</v>
      </c>
      <c r="U59" s="294" t="n">
        <v>133984134462</v>
      </c>
      <c r="V59" s="31" t="n"/>
      <c r="W59" s="295">
        <f>W57+T59-U59</f>
        <v/>
      </c>
      <c r="X59" s="31" t="n"/>
      <c r="Y59" s="31" t="n"/>
      <c r="Z59" s="36" t="n"/>
      <c r="AA59" s="36" t="n"/>
      <c r="AB59" s="36" t="n"/>
      <c r="AG59" s="280" t="n"/>
      <c r="AH59" s="280" t="n"/>
      <c r="AI59" s="280" t="n"/>
    </row>
    <row r="60">
      <c r="B60" s="7" t="inlineStr">
        <is>
          <t>9. Short-term loans and borrowings</t>
        </is>
      </c>
      <c r="C60" s="11" t="n"/>
      <c r="D60" s="11" t="n"/>
      <c r="E60" s="11" t="n"/>
      <c r="F60" s="11" t="n"/>
      <c r="G60" s="20" t="n"/>
      <c r="H60" s="20" t="n"/>
      <c r="I60" s="20" t="n"/>
      <c r="J60" s="20" t="n"/>
      <c r="K60" s="20" t="n"/>
      <c r="L60" s="20" t="n"/>
      <c r="M60" s="20" t="n"/>
      <c r="N60" s="20" t="n"/>
      <c r="Q60" s="31" t="n"/>
      <c r="R60" s="31" t="inlineStr">
        <is>
          <t>Lãi vay, lãi trái phiếu</t>
        </is>
      </c>
      <c r="S60" s="31" t="n"/>
      <c r="T60" s="294" t="n">
        <v>166100401095</v>
      </c>
      <c r="U60" s="294" t="n">
        <v>111504774430</v>
      </c>
      <c r="V60" s="31" t="n"/>
      <c r="W60" s="31" t="n"/>
      <c r="X60" s="31" t="n"/>
      <c r="Y60" s="31" t="n"/>
      <c r="Z60" s="36" t="n"/>
      <c r="AA60" s="36" t="n"/>
      <c r="AB60" s="36" t="n"/>
      <c r="AG60" s="280" t="n"/>
      <c r="AH60" s="280" t="n"/>
      <c r="AI60" s="280" t="n"/>
    </row>
    <row r="61">
      <c r="B61" s="7" t="inlineStr">
        <is>
          <t>10. Bonus and welfare fund</t>
        </is>
      </c>
      <c r="C61" s="11" t="n"/>
      <c r="D61" s="11" t="n"/>
      <c r="E61" s="11" t="n"/>
      <c r="F61" s="11" t="n"/>
      <c r="G61" s="20" t="n"/>
      <c r="H61" s="20" t="n"/>
      <c r="I61" s="20" t="n"/>
      <c r="J61" s="20" t="n"/>
      <c r="K61" s="20" t="n"/>
      <c r="L61" s="20" t="n"/>
      <c r="M61" s="20" t="n"/>
      <c r="N61" s="20" t="n"/>
      <c r="Q61" s="31" t="n"/>
      <c r="R61" s="31" t="inlineStr">
        <is>
          <t>Chi phí phải trả khác</t>
        </is>
      </c>
      <c r="S61" s="31" t="n"/>
      <c r="T61" s="294" t="n">
        <v>9283494764</v>
      </c>
      <c r="U61" s="294" t="n">
        <v>285370724</v>
      </c>
      <c r="V61" s="31" t="n"/>
      <c r="W61" s="295">
        <f>W59+T61-U61</f>
        <v/>
      </c>
      <c r="X61" s="31" t="n"/>
      <c r="Y61" s="31" t="n"/>
      <c r="Z61" s="36" t="n"/>
      <c r="AA61" s="36" t="n"/>
      <c r="AB61" s="36" t="n"/>
      <c r="AG61" s="280" t="n"/>
      <c r="AH61" s="280" t="n"/>
      <c r="AI61" s="280" t="n"/>
    </row>
    <row r="62">
      <c r="B62" s="13" t="inlineStr">
        <is>
          <t>II. Non-current liabilities</t>
        </is>
      </c>
      <c r="C62" s="35">
        <f>SUM(C63:C67)</f>
        <v/>
      </c>
      <c r="D62" s="35">
        <f>SUM(D63:D67)</f>
        <v/>
      </c>
      <c r="E62" s="35">
        <f>SUM(E63:E67)</f>
        <v/>
      </c>
      <c r="F62" s="35">
        <f>SUM(F63:F67)</f>
        <v/>
      </c>
      <c r="G62" s="35">
        <f>SUM(G63:G67)</f>
        <v/>
      </c>
      <c r="H62" s="35">
        <f>SUM(H63:H67)</f>
        <v/>
      </c>
      <c r="I62" s="35">
        <f>SUM(I63:I67)</f>
        <v/>
      </c>
      <c r="J62" s="35">
        <f>SUM(J63:J67)</f>
        <v/>
      </c>
      <c r="K62" s="35">
        <f>SUM(K63:K67)</f>
        <v/>
      </c>
      <c r="L62" s="35">
        <f>SUM(L63:L67)</f>
        <v/>
      </c>
      <c r="M62" s="35">
        <f>SUM(M63:M67)</f>
        <v/>
      </c>
      <c r="N62" s="35">
        <f>SUM(N63:N67)</f>
        <v/>
      </c>
      <c r="Q62" s="31" t="n"/>
      <c r="R62" s="31" t="n"/>
      <c r="S62" s="31" t="n"/>
      <c r="T62" s="294" t="n"/>
      <c r="U62" s="294" t="n"/>
      <c r="V62" s="31" t="n"/>
      <c r="W62" s="31" t="n"/>
      <c r="X62" s="31" t="n"/>
      <c r="Y62" s="31" t="n"/>
      <c r="Z62" s="36" t="n"/>
      <c r="AA62" s="36" t="n"/>
      <c r="AB62" s="36" t="n"/>
    </row>
    <row r="63">
      <c r="B63" s="28" t="inlineStr">
        <is>
          <t>long term payable</t>
        </is>
      </c>
      <c r="C63" s="40" t="n"/>
      <c r="D63" s="40" t="n"/>
      <c r="E63" s="40" t="n"/>
      <c r="F63" s="40" t="n"/>
      <c r="G63" s="35" t="n"/>
      <c r="H63" s="35" t="n"/>
      <c r="I63" s="35" t="n"/>
      <c r="J63" s="35" t="n"/>
      <c r="K63" s="20" t="n"/>
      <c r="L63" s="20" t="n"/>
      <c r="M63" s="20" t="n"/>
      <c r="N63" s="20" t="n"/>
      <c r="Q63" s="31" t="inlineStr">
        <is>
          <t>Phải trả ngắn hạn khác</t>
        </is>
      </c>
      <c r="R63" s="31" t="n"/>
      <c r="S63" s="31" t="n"/>
      <c r="T63" s="294" t="n">
        <v>534487288512</v>
      </c>
      <c r="U63" s="294" t="n">
        <v>2309130162</v>
      </c>
      <c r="V63" s="31" t="n"/>
      <c r="W63" s="295">
        <f>W61+T63-U63</f>
        <v/>
      </c>
      <c r="X63" s="31" t="n"/>
      <c r="Y63" s="31" t="n"/>
      <c r="Z63" s="36" t="n"/>
      <c r="AA63" s="36" t="n"/>
      <c r="AB63" s="36" t="n"/>
      <c r="AG63" s="280" t="n"/>
      <c r="AH63" s="280" t="n"/>
      <c r="AI63" s="280" t="n"/>
    </row>
    <row r="64">
      <c r="B64" s="7" t="inlineStr">
        <is>
          <t>1. Long term deferred revenue</t>
        </is>
      </c>
      <c r="C64" s="11" t="n"/>
      <c r="D64" s="11" t="n"/>
      <c r="E64" s="11" t="n"/>
      <c r="F64" s="11" t="n"/>
      <c r="G64" s="20" t="n"/>
      <c r="H64" s="20" t="n"/>
      <c r="I64" s="20" t="n"/>
      <c r="J64" s="20" t="n"/>
      <c r="K64" s="20" t="n"/>
      <c r="L64" s="20" t="n"/>
      <c r="M64" s="20" t="n"/>
      <c r="N64" s="20" t="n"/>
      <c r="Q64" s="31" t="inlineStr">
        <is>
          <t>Vay và nợ thuê tài chính ngắn hạn</t>
        </is>
      </c>
      <c r="R64" s="31" t="n"/>
      <c r="S64" s="31" t="n"/>
      <c r="T64" s="294" t="n">
        <v>704422529548</v>
      </c>
      <c r="U64" s="294" t="n">
        <v>1846488</v>
      </c>
      <c r="V64" s="31" t="n"/>
      <c r="W64" s="31" t="n"/>
      <c r="X64" s="31" t="n"/>
      <c r="Y64" s="31" t="n"/>
      <c r="Z64" s="36" t="n"/>
      <c r="AA64" s="36" t="n"/>
      <c r="AB64" s="36" t="n"/>
      <c r="AG64" s="280" t="n"/>
      <c r="AH64" s="280" t="n"/>
      <c r="AI64" s="280" t="n"/>
    </row>
    <row r="65">
      <c r="B65" s="7" t="inlineStr">
        <is>
          <t xml:space="preserve">2. Other long-term liabilities </t>
        </is>
      </c>
      <c r="C65" s="11" t="n"/>
      <c r="D65" s="11" t="n"/>
      <c r="E65" s="11" t="n"/>
      <c r="F65" s="11" t="n"/>
      <c r="G65" s="20" t="n"/>
      <c r="H65" s="20" t="n"/>
      <c r="I65" s="20" t="n"/>
      <c r="J65" s="20" t="n"/>
      <c r="K65" s="20" t="n"/>
      <c r="L65" s="20" t="n"/>
      <c r="M65" s="20" t="n"/>
      <c r="N65" s="20" t="n"/>
      <c r="Q65" s="31" t="inlineStr">
        <is>
          <t>Quỹ khen thưởng phúc lợi</t>
        </is>
      </c>
      <c r="R65" s="31" t="n"/>
      <c r="S65" s="31" t="n"/>
      <c r="T65" s="294" t="n">
        <v>203320903</v>
      </c>
      <c r="U65" s="294" t="n">
        <v>164528983</v>
      </c>
      <c r="V65" s="31" t="n"/>
      <c r="W65" s="31" t="n"/>
      <c r="X65" s="31" t="n"/>
      <c r="Y65" s="31" t="n"/>
      <c r="Z65" s="36" t="n"/>
      <c r="AA65" s="36" t="n"/>
      <c r="AB65" s="36" t="n"/>
      <c r="AG65" s="280" t="n"/>
      <c r="AH65" s="280" t="n"/>
      <c r="AI65" s="280" t="n"/>
    </row>
    <row r="66">
      <c r="B66" s="7" t="inlineStr">
        <is>
          <t>3. Long-term loans and debts</t>
        </is>
      </c>
      <c r="C66" s="11" t="n"/>
      <c r="D66" s="11" t="n"/>
      <c r="E66" s="11" t="n"/>
      <c r="F66" s="11" t="n"/>
      <c r="G66" s="20" t="n"/>
      <c r="H66" s="20" t="n"/>
      <c r="I66" s="20" t="n"/>
      <c r="J66" s="20" t="n"/>
      <c r="K66" s="20" t="n"/>
      <c r="L66" s="20" t="n"/>
      <c r="M66" s="20" t="n"/>
      <c r="N66" s="20" t="n"/>
      <c r="Q66" s="31" t="n"/>
      <c r="R66" s="31" t="n"/>
      <c r="S66" s="31" t="n"/>
      <c r="T66" s="294" t="n"/>
      <c r="U66" s="294" t="n"/>
      <c r="V66" s="31" t="n"/>
      <c r="W66" s="31" t="n"/>
      <c r="X66" s="31" t="n"/>
      <c r="Y66" s="31" t="n"/>
      <c r="Z66" s="36" t="n"/>
      <c r="AA66" s="36" t="n"/>
      <c r="AB66" s="36" t="n"/>
      <c r="AG66" s="280" t="n"/>
      <c r="AH66" s="280" t="n"/>
      <c r="AI66" s="280" t="n"/>
    </row>
    <row r="67">
      <c r="B67" s="7" t="inlineStr">
        <is>
          <t xml:space="preserve">deferred tax payable </t>
        </is>
      </c>
      <c r="C67" s="11" t="n"/>
      <c r="D67" s="11" t="n"/>
      <c r="E67" s="11" t="n"/>
      <c r="F67" s="11" t="n"/>
      <c r="G67" s="20" t="n"/>
      <c r="H67" s="20" t="n"/>
      <c r="I67" s="20" t="n"/>
      <c r="J67" s="20" t="n"/>
      <c r="K67" s="20" t="n"/>
      <c r="L67" s="20" t="n"/>
      <c r="M67" s="20" t="n"/>
      <c r="N67" s="20" t="n"/>
      <c r="Q67" s="32" t="inlineStr">
        <is>
          <t>Nợ dài hạn</t>
        </is>
      </c>
      <c r="R67" s="31" t="n"/>
      <c r="S67" s="31" t="n"/>
      <c r="T67" s="294" t="n"/>
      <c r="U67" s="294" t="n"/>
      <c r="V67" s="31" t="n"/>
      <c r="W67" s="31" t="n"/>
      <c r="X67" s="31" t="n"/>
      <c r="Y67" s="31" t="n"/>
      <c r="Z67" s="36" t="n"/>
      <c r="AA67" s="36" t="n"/>
      <c r="AB67" s="36" t="n"/>
      <c r="AG67" s="280" t="n"/>
      <c r="AH67" s="280" t="n"/>
      <c r="AI67" s="280" t="n"/>
    </row>
    <row r="68">
      <c r="B68" s="5" t="inlineStr">
        <is>
          <t>B. OWNERS’ EQUITY</t>
        </is>
      </c>
      <c r="C68" s="35">
        <f>SUM(C69,C77)</f>
        <v/>
      </c>
      <c r="D68" s="35">
        <f>SUM(D69,D77)</f>
        <v/>
      </c>
      <c r="E68" s="35">
        <f>SUM(E69,E77)</f>
        <v/>
      </c>
      <c r="F68" s="35">
        <f>SUM(F69,F77)</f>
        <v/>
      </c>
      <c r="G68" s="35">
        <f>SUM(G69,G77)</f>
        <v/>
      </c>
      <c r="H68" s="35">
        <f>SUM(H69,H77)</f>
        <v/>
      </c>
      <c r="I68" s="35">
        <f>SUM(I69,I77)</f>
        <v/>
      </c>
      <c r="J68" s="35">
        <f>SUM(J69,J77)</f>
        <v/>
      </c>
      <c r="K68" s="35">
        <f>SUM(K69,K77)</f>
        <v/>
      </c>
      <c r="L68" s="35">
        <f>SUM(L69,L77)</f>
        <v/>
      </c>
      <c r="M68" s="35">
        <f>SUM(M69,M77)</f>
        <v/>
      </c>
      <c r="N68" s="35">
        <f>SUM(N69,N77)</f>
        <v/>
      </c>
      <c r="Q68" s="31" t="inlineStr">
        <is>
          <t>Chi phí phải trả dài hạn</t>
        </is>
      </c>
      <c r="R68" s="31" t="n"/>
      <c r="S68" s="31" t="n"/>
      <c r="T68" s="294" t="n">
        <v>873755671</v>
      </c>
      <c r="U68" s="294" t="n">
        <v>0</v>
      </c>
      <c r="V68" s="31" t="n"/>
      <c r="W68" s="31" t="n"/>
      <c r="X68" s="31" t="n"/>
      <c r="Y68" s="31" t="n"/>
      <c r="Z68" s="36" t="n"/>
      <c r="AA68" s="36" t="n"/>
      <c r="AB68" s="36" t="n"/>
    </row>
    <row r="69">
      <c r="B69" s="6" t="inlineStr">
        <is>
          <t>I. Capital</t>
        </is>
      </c>
      <c r="C69" s="35">
        <f>SUM(C70:C74)</f>
        <v/>
      </c>
      <c r="D69" s="35">
        <f>SUM(D70:D74)</f>
        <v/>
      </c>
      <c r="E69" s="35">
        <f>SUM(E70:E74)</f>
        <v/>
      </c>
      <c r="F69" s="35">
        <f>SUM(F70:F74)</f>
        <v/>
      </c>
      <c r="G69" s="35">
        <f>SUM(G70:G74)</f>
        <v/>
      </c>
      <c r="H69" s="35">
        <f>SUM(H70:H74)</f>
        <v/>
      </c>
      <c r="I69" s="35">
        <f>SUM(I70:I74)</f>
        <v/>
      </c>
      <c r="J69" s="35">
        <f>SUM(J70:J74)</f>
        <v/>
      </c>
      <c r="K69" s="35">
        <f>SUM(K70:K74)</f>
        <v/>
      </c>
      <c r="L69" s="35">
        <f>SUM(L70:L74)</f>
        <v/>
      </c>
      <c r="M69" s="35">
        <f>SUM(M70:M74)</f>
        <v/>
      </c>
      <c r="N69" s="35">
        <f>SUM(N70:N74)</f>
        <v/>
      </c>
      <c r="Q69" s="31" t="n"/>
      <c r="R69" s="31" t="inlineStr">
        <is>
          <t>Lãi vay, lãi trái phiếu</t>
        </is>
      </c>
      <c r="S69" s="31" t="n"/>
      <c r="T69" s="294" t="n">
        <v>855287671</v>
      </c>
      <c r="U69" s="294" t="n">
        <v>0</v>
      </c>
      <c r="V69" s="31" t="n"/>
      <c r="W69" s="31" t="n"/>
      <c r="X69" s="31" t="n"/>
      <c r="Y69" s="31" t="n"/>
      <c r="Z69" s="36" t="n"/>
      <c r="AA69" s="36" t="n"/>
      <c r="AB69" s="36" t="n"/>
    </row>
    <row r="70">
      <c r="B70" s="7" t="inlineStr">
        <is>
          <t>1. Share capital</t>
        </is>
      </c>
      <c r="C70" s="11" t="n"/>
      <c r="D70" s="11" t="n"/>
      <c r="E70" s="11" t="n"/>
      <c r="F70" s="11" t="n"/>
      <c r="G70" s="20" t="n"/>
      <c r="H70" s="20" t="n"/>
      <c r="I70" s="20" t="n"/>
      <c r="J70" s="20" t="n"/>
      <c r="K70" s="20" t="n"/>
      <c r="L70" s="20" t="n"/>
      <c r="M70" s="20" t="n"/>
      <c r="N70" s="20" t="n"/>
      <c r="Q70" s="31" t="n"/>
      <c r="R70" s="31" t="inlineStr">
        <is>
          <t>Chi phí phải trả khác</t>
        </is>
      </c>
      <c r="S70" s="31" t="n"/>
      <c r="T70" s="294" t="n">
        <v>18468000</v>
      </c>
      <c r="U70" s="294" t="n">
        <v>0</v>
      </c>
      <c r="V70" s="31" t="n"/>
      <c r="W70" s="295">
        <f>W63+T70-U70</f>
        <v/>
      </c>
      <c r="X70" s="31" t="n"/>
      <c r="Y70" s="31" t="n"/>
      <c r="Z70" s="36" t="n"/>
      <c r="AA70" s="36" t="n"/>
      <c r="AB70" s="36" t="n"/>
      <c r="AG70" s="298" t="n"/>
      <c r="AH70" s="298" t="n"/>
      <c r="AI70" s="298" t="n"/>
    </row>
    <row r="71">
      <c r="B71" s="7" t="inlineStr">
        <is>
          <t>2. Share premium</t>
        </is>
      </c>
      <c r="C71" s="11" t="n"/>
      <c r="D71" s="11" t="n"/>
      <c r="E71" s="11" t="n"/>
      <c r="F71" s="11" t="n"/>
      <c r="G71" s="20" t="n"/>
      <c r="H71" s="20" t="n"/>
      <c r="I71" s="20" t="n"/>
      <c r="J71" s="20" t="n"/>
      <c r="K71" s="20" t="n"/>
      <c r="L71" s="20" t="n"/>
      <c r="M71" s="20" t="n"/>
      <c r="N71" s="20" t="n"/>
      <c r="Q71" s="31" t="n"/>
      <c r="R71" s="31" t="n"/>
      <c r="S71" s="31" t="n"/>
      <c r="T71" s="294" t="n"/>
      <c r="U71" s="294" t="n"/>
      <c r="V71" s="31" t="n"/>
      <c r="W71" s="31" t="n"/>
      <c r="X71" s="31" t="n"/>
      <c r="Y71" s="31" t="n"/>
      <c r="Z71" s="36" t="n"/>
      <c r="AA71" s="36" t="n"/>
      <c r="AB71" s="36" t="n"/>
    </row>
    <row r="72">
      <c r="B72" s="7" t="inlineStr">
        <is>
          <t>3. Treasury shares</t>
        </is>
      </c>
      <c r="C72" s="11" t="n"/>
      <c r="D72" s="11" t="n"/>
      <c r="E72" s="11" t="n"/>
      <c r="F72" s="11" t="n"/>
      <c r="G72" s="20" t="n"/>
      <c r="H72" s="20" t="n"/>
      <c r="I72" s="20" t="n"/>
      <c r="J72" s="20" t="n"/>
      <c r="K72" s="20" t="n"/>
      <c r="L72" s="20" t="n"/>
      <c r="M72" s="20" t="n"/>
      <c r="N72" s="20" t="n"/>
      <c r="Q72" s="31" t="inlineStr">
        <is>
          <t>Doanh thu chưa thực hiện dài hạn</t>
        </is>
      </c>
      <c r="R72" s="31" t="n"/>
      <c r="S72" s="31" t="n"/>
      <c r="T72" s="294" t="n">
        <v>1738726911</v>
      </c>
      <c r="U72" s="294" t="n">
        <v>1827139071</v>
      </c>
      <c r="V72" s="31" t="n"/>
      <c r="W72" s="295">
        <f>W70+T72-U72</f>
        <v/>
      </c>
      <c r="X72" s="31" t="n"/>
      <c r="Y72" s="31" t="n"/>
      <c r="Z72" s="36" t="n"/>
      <c r="AA72" s="36" t="n"/>
      <c r="AB72" s="36" t="n"/>
    </row>
    <row r="73">
      <c r="B73" s="7" t="inlineStr">
        <is>
          <t>4. Investment and development fund</t>
        </is>
      </c>
      <c r="C73" s="11" t="n"/>
      <c r="D73" s="11" t="n"/>
      <c r="E73" s="11" t="n"/>
      <c r="F73" s="11" t="n"/>
      <c r="G73" s="20" t="n"/>
      <c r="H73" s="20" t="n"/>
      <c r="I73" s="20" t="n"/>
      <c r="J73" s="20" t="n"/>
      <c r="K73" s="20" t="n"/>
      <c r="L73" s="20" t="n"/>
      <c r="M73" s="20" t="n"/>
      <c r="N73" s="20" t="n"/>
      <c r="Q73" s="31" t="inlineStr">
        <is>
          <t>Phải trả dài hạn khác</t>
        </is>
      </c>
      <c r="R73" s="31" t="n"/>
      <c r="S73" s="31" t="n"/>
      <c r="T73" s="294" t="n">
        <v>835685230137</v>
      </c>
      <c r="U73" s="294" t="n">
        <v>483420000000</v>
      </c>
      <c r="V73" s="31" t="n"/>
      <c r="W73" s="295">
        <f>W72+T73-U73</f>
        <v/>
      </c>
      <c r="X73" s="31" t="n"/>
      <c r="Y73" s="295">
        <f>840575791158-W73</f>
        <v/>
      </c>
      <c r="Z73" s="36" t="n"/>
      <c r="AA73" s="36" t="n"/>
      <c r="AB73" s="36" t="n"/>
    </row>
    <row r="74">
      <c r="B74" s="7" t="inlineStr">
        <is>
          <t>5. Undistributed earnings</t>
        </is>
      </c>
      <c r="C74" s="20">
        <f>SUM(C75:C76)</f>
        <v/>
      </c>
      <c r="D74" s="20">
        <f>SUM(D75:D76)</f>
        <v/>
      </c>
      <c r="E74" s="20">
        <f>SUM(E75:E76)</f>
        <v/>
      </c>
      <c r="F74" s="20">
        <f>SUM(F75:F76)</f>
        <v/>
      </c>
      <c r="G74" s="20">
        <f>SUM(G75:G76)</f>
        <v/>
      </c>
      <c r="H74" s="20">
        <f>SUM(H75:H76)</f>
        <v/>
      </c>
      <c r="I74" s="20">
        <f>SUM(I75:I76)</f>
        <v/>
      </c>
      <c r="J74" s="20">
        <f>SUM(J75:J76)</f>
        <v/>
      </c>
      <c r="K74" s="20">
        <f>SUM(K75:K76)</f>
        <v/>
      </c>
      <c r="L74" s="20">
        <f>SUM(L75:L76)</f>
        <v/>
      </c>
      <c r="M74" s="20">
        <f>SUM(M75:M76)</f>
        <v/>
      </c>
      <c r="N74" s="20">
        <f>SUM(N75:N76)</f>
        <v/>
      </c>
      <c r="Q74" s="31" t="inlineStr">
        <is>
          <t>Vay và nợ thuê tài chính dài hạn</t>
        </is>
      </c>
      <c r="R74" s="31" t="n"/>
      <c r="S74" s="31" t="n"/>
      <c r="T74" s="294" t="n">
        <v>4228313607428</v>
      </c>
      <c r="U74" s="294" t="n">
        <v>3114737920774</v>
      </c>
      <c r="V74" s="31" t="n"/>
      <c r="W74" s="31" t="n"/>
      <c r="X74" s="31" t="n"/>
      <c r="Y74" s="31" t="n"/>
      <c r="Z74" s="36" t="n"/>
      <c r="AA74" s="36" t="n"/>
      <c r="AB74" s="36" t="n"/>
    </row>
    <row r="75">
      <c r="B75" s="14" t="inlineStr">
        <is>
          <t>- Undistributed earnings up to end of prior year</t>
        </is>
      </c>
      <c r="C75" s="41" t="n"/>
      <c r="D75" s="41" t="n"/>
      <c r="E75" s="41" t="n"/>
      <c r="F75" s="41" t="n"/>
      <c r="G75" s="20" t="n"/>
      <c r="H75" s="20" t="n"/>
      <c r="I75" s="20" t="n"/>
      <c r="J75" s="20" t="n"/>
      <c r="K75" s="20" t="n"/>
      <c r="L75" s="20" t="n"/>
      <c r="M75" s="20" t="n"/>
      <c r="N75" s="20" t="n"/>
      <c r="Q75" s="31" t="inlineStr">
        <is>
          <t>Thuế thu nhập hoãn lại phải trả</t>
        </is>
      </c>
      <c r="R75" s="31" t="n"/>
      <c r="S75" s="31" t="n"/>
      <c r="T75" s="294" t="n">
        <v>12972258275</v>
      </c>
      <c r="U75" s="294" t="n">
        <v>0</v>
      </c>
      <c r="V75" s="31" t="n"/>
      <c r="W75" s="31" t="n"/>
      <c r="X75" s="31" t="n"/>
      <c r="Y75" s="31" t="n"/>
      <c r="Z75" s="36" t="n"/>
      <c r="AA75" s="36" t="n"/>
      <c r="AB75" s="36" t="n"/>
      <c r="AG75" s="296" t="n"/>
      <c r="AH75" s="296" t="n"/>
      <c r="AI75" s="296" t="n"/>
    </row>
    <row r="76">
      <c r="B76" s="14" t="inlineStr">
        <is>
          <t>- Undistributed earnings of current year</t>
        </is>
      </c>
      <c r="C76" s="41" t="n"/>
      <c r="D76" s="41" t="n"/>
      <c r="E76" s="41" t="n"/>
      <c r="F76" s="41" t="n"/>
      <c r="G76" s="20" t="n"/>
      <c r="H76" s="20" t="n"/>
      <c r="I76" s="20" t="n"/>
      <c r="J76" s="20" t="n"/>
      <c r="K76" s="20" t="n"/>
      <c r="L76" s="20" t="n"/>
      <c r="M76" s="20" t="n"/>
      <c r="N76" s="20" t="n"/>
      <c r="Q76" s="31" t="n"/>
      <c r="R76" s="31" t="n"/>
      <c r="S76" s="31" t="n"/>
      <c r="T76" s="294" t="n"/>
      <c r="U76" s="294" t="n"/>
      <c r="V76" s="31" t="n"/>
      <c r="W76" s="31" t="n"/>
      <c r="X76" s="31" t="n"/>
      <c r="Y76" s="31" t="n"/>
      <c r="Z76" s="36" t="n"/>
      <c r="AA76" s="36" t="n"/>
      <c r="AB76" s="36" t="n"/>
      <c r="AG76" s="296" t="n"/>
      <c r="AH76" s="296" t="n"/>
      <c r="AI76" s="298" t="n"/>
    </row>
    <row r="77" ht="15.75" customHeight="1" s="162" thickBot="1">
      <c r="B77" s="14" t="inlineStr">
        <is>
          <t>6. Minorities interest</t>
        </is>
      </c>
      <c r="C77" s="41" t="n"/>
      <c r="D77" s="41" t="n"/>
      <c r="E77" s="41" t="n"/>
      <c r="F77" s="41" t="n"/>
      <c r="G77" s="20" t="n"/>
      <c r="H77" s="20" t="n"/>
      <c r="I77" s="20" t="n"/>
      <c r="J77" s="20" t="n"/>
      <c r="K77" s="20" t="n"/>
      <c r="L77" s="20" t="n"/>
      <c r="M77" s="20" t="n"/>
      <c r="N77" s="20" t="n"/>
      <c r="Q77" s="31" t="n"/>
      <c r="R77" s="31" t="n"/>
      <c r="S77" s="31" t="n"/>
      <c r="T77" s="294" t="n"/>
      <c r="U77" s="294" t="n"/>
      <c r="V77" s="31" t="n"/>
      <c r="W77" s="31" t="n"/>
      <c r="X77" s="31" t="n"/>
      <c r="Y77" s="31" t="n"/>
      <c r="Z77" s="36" t="n"/>
      <c r="AA77" s="36" t="n"/>
      <c r="AB77" s="36" t="n"/>
      <c r="AG77" s="280" t="n"/>
      <c r="AH77" s="280" t="n"/>
      <c r="AI77" s="280" t="n"/>
    </row>
    <row r="78" ht="16.5" customHeight="1" s="162" thickBot="1" thickTop="1">
      <c r="B78" s="15" t="inlineStr">
        <is>
          <t xml:space="preserve">TOTAL LIABILITIES AND OWNERS’ EQUITY </t>
        </is>
      </c>
      <c r="C78" s="35">
        <f>SUM(C68,C50)</f>
        <v/>
      </c>
      <c r="D78" s="35">
        <f>SUM(D68,D50)</f>
        <v/>
      </c>
      <c r="E78" s="35">
        <f>SUM(E68,E50)</f>
        <v/>
      </c>
      <c r="F78" s="35">
        <f>SUM(F68,F50)</f>
        <v/>
      </c>
      <c r="G78" s="35">
        <f>SUM(G68,G50)</f>
        <v/>
      </c>
      <c r="H78" s="35">
        <f>SUM(H68,H50)</f>
        <v/>
      </c>
      <c r="I78" s="35">
        <f>SUM(I68,I50)</f>
        <v/>
      </c>
      <c r="J78" s="35">
        <f>SUM(J68,J50)</f>
        <v/>
      </c>
      <c r="K78" s="35">
        <f>SUM(K68,K50)</f>
        <v/>
      </c>
      <c r="L78" s="35">
        <f>SUM(L68,L50)</f>
        <v/>
      </c>
      <c r="M78" s="35">
        <f>SUM(M68,M50)</f>
        <v/>
      </c>
      <c r="N78" s="35">
        <f>SUM(N68,N50)</f>
        <v/>
      </c>
      <c r="Q78" s="31" t="n"/>
      <c r="R78" s="31" t="n"/>
      <c r="S78" s="31" t="n"/>
      <c r="T78" s="294" t="n"/>
      <c r="U78" s="294" t="n"/>
      <c r="V78" s="31" t="n"/>
      <c r="W78" s="31" t="n"/>
      <c r="X78" s="31" t="n"/>
      <c r="Y78" s="31" t="n"/>
    </row>
    <row r="79">
      <c r="G79" s="20">
        <f>G48-G78</f>
        <v/>
      </c>
      <c r="H79" s="20">
        <f>H48-H78</f>
        <v/>
      </c>
      <c r="I79" s="20">
        <f>I48-I78</f>
        <v/>
      </c>
      <c r="J79" s="20">
        <f>J48-J78</f>
        <v/>
      </c>
      <c r="K79" s="20">
        <f>K48-K78</f>
        <v/>
      </c>
      <c r="Q79" s="31" t="n"/>
      <c r="R79" s="31" t="n"/>
      <c r="S79" s="31" t="n"/>
      <c r="T79" s="294" t="n"/>
      <c r="U79" s="294" t="n"/>
      <c r="V79" s="31" t="n"/>
      <c r="W79" s="31" t="n"/>
      <c r="X79" s="31" t="n"/>
      <c r="Y79" s="31" t="n"/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12">
    <outlinePr summaryBelow="1" summaryRight="1"/>
    <pageSetUpPr/>
  </sheetPr>
  <dimension ref="B2:AA120"/>
  <sheetViews>
    <sheetView workbookViewId="0">
      <selection activeCell="E2" sqref="E2"/>
    </sheetView>
  </sheetViews>
  <sheetFormatPr baseColWidth="8" defaultColWidth="8.88671875" defaultRowHeight="14.4"/>
  <cols>
    <col width="8.88671875" customWidth="1" style="162" min="1" max="1"/>
    <col width="37.109375" customWidth="1" style="162" min="3" max="3"/>
    <col width="29.44140625" customWidth="1" style="162" min="4" max="4"/>
    <col width="10.44140625" customWidth="1" style="162" min="5" max="12"/>
    <col width="11.33203125" customWidth="1" style="162" min="13" max="14"/>
    <col width="12.6640625" customWidth="1" style="162" min="15" max="15"/>
    <col width="11.33203125" customWidth="1" style="162" min="16" max="18"/>
    <col width="11.44140625" customWidth="1" style="162" min="19" max="20"/>
    <col width="11.44140625" bestFit="1" customWidth="1" style="162" min="21" max="23"/>
    <col width="10.44140625" bestFit="1" customWidth="1" style="162" min="25" max="27"/>
  </cols>
  <sheetData>
    <row r="1" ht="15.75" customHeight="1" s="162" thickBot="1"/>
    <row r="2" ht="27" customHeight="1" s="162" thickBot="1">
      <c r="B2" s="46" t="inlineStr">
        <is>
          <t>BẢNG CÂN ĐỐI KẾ TOÁN</t>
        </is>
      </c>
      <c r="C2" s="163" t="n"/>
      <c r="D2" s="163" t="inlineStr">
        <is>
          <t>Note</t>
        </is>
      </c>
      <c r="E2" s="47" t="inlineStr">
        <is>
          <t>2018</t>
        </is>
      </c>
      <c r="F2" s="47" t="inlineStr">
        <is>
          <t>2019</t>
        </is>
      </c>
      <c r="G2" s="47" t="inlineStr">
        <is>
          <t>2020</t>
        </is>
      </c>
      <c r="H2" s="47" t="inlineStr">
        <is>
          <t>2021</t>
        </is>
      </c>
      <c r="I2" s="47" t="inlineStr">
        <is>
          <t>2022</t>
        </is>
      </c>
      <c r="J2" s="47" t="n"/>
      <c r="K2" s="47" t="n"/>
      <c r="L2" s="47" t="n"/>
      <c r="M2" s="47" t="n"/>
      <c r="N2" s="47" t="n"/>
      <c r="O2" s="47" t="n"/>
      <c r="P2" s="47" t="n"/>
      <c r="Q2" s="47" t="n"/>
      <c r="R2" s="47" t="n"/>
      <c r="S2" s="47" t="n"/>
      <c r="T2" s="47" t="n"/>
      <c r="U2" s="47" t="n"/>
      <c r="V2" s="47" t="n"/>
      <c r="W2" s="47" t="n"/>
    </row>
    <row r="3" ht="19.5" customHeight="1" s="162" thickTop="1">
      <c r="B3" s="44" t="inlineStr">
        <is>
          <t>TS</t>
        </is>
      </c>
      <c r="C3" s="48" t="inlineStr">
        <is>
          <t>TÀI SẢN</t>
        </is>
      </c>
      <c r="D3" s="168" t="n"/>
    </row>
    <row r="4" ht="18.75" customFormat="1" customHeight="1" s="169">
      <c r="B4" s="44" t="n">
        <v>100</v>
      </c>
      <c r="C4" s="49" t="inlineStr">
        <is>
          <t>A. TÀI SẢN NGẮN HẠN (100=110+120+130+140+150)</t>
        </is>
      </c>
      <c r="D4" s="168" t="n"/>
      <c r="E4" s="299" t="n">
        <v>182458</v>
      </c>
      <c r="F4" s="299" t="n">
        <v>341426</v>
      </c>
      <c r="G4" s="299" t="n">
        <v>341856</v>
      </c>
      <c r="H4" s="299" t="n">
        <v>662151</v>
      </c>
      <c r="I4" s="299" t="n">
        <v>749901</v>
      </c>
      <c r="J4" s="299" t="n"/>
      <c r="K4" s="299" t="n"/>
      <c r="L4" s="299" t="n"/>
      <c r="M4" s="299" t="n"/>
      <c r="N4" s="299" t="n"/>
      <c r="O4" s="299" t="n"/>
      <c r="P4" s="299" t="n"/>
      <c r="Q4" s="299" t="n"/>
      <c r="R4" s="299" t="n"/>
      <c r="S4" s="299" t="n"/>
      <c r="T4" s="299" t="n"/>
      <c r="U4" s="299" t="n"/>
      <c r="V4" s="299" t="n"/>
      <c r="W4" s="299" t="n"/>
    </row>
    <row r="5" customFormat="1" s="169">
      <c r="B5" s="43" t="n">
        <v>110</v>
      </c>
      <c r="C5" s="50" t="inlineStr">
        <is>
          <t>I. Tiền và các khoản tương đương tiền</t>
        </is>
      </c>
      <c r="D5" s="300" t="inlineStr">
        <is>
          <t>Cash and Marketable Securities</t>
        </is>
      </c>
      <c r="E5" s="301" t="n">
        <v>19670</v>
      </c>
      <c r="F5" s="301" t="n">
        <v>19757</v>
      </c>
      <c r="G5" s="301" t="n">
        <v>3025</v>
      </c>
      <c r="H5" s="301" t="n">
        <v>2213</v>
      </c>
      <c r="I5" s="301" t="n">
        <v>2442</v>
      </c>
      <c r="J5" s="301" t="n"/>
      <c r="K5" s="301" t="n"/>
      <c r="L5" s="301" t="n"/>
      <c r="M5" s="301" t="n"/>
      <c r="N5" s="301" t="n"/>
      <c r="O5" s="301" t="n"/>
      <c r="P5" s="301" t="n"/>
      <c r="Q5" s="301" t="n"/>
      <c r="R5" s="301" t="n"/>
      <c r="S5" s="301" t="n"/>
      <c r="T5" s="301" t="n"/>
      <c r="U5" s="301" t="n"/>
      <c r="V5" s="301" t="n"/>
      <c r="W5" s="301" t="n"/>
    </row>
    <row r="6">
      <c r="B6" s="42" t="n">
        <v>111</v>
      </c>
      <c r="C6" s="51" t="inlineStr">
        <is>
          <t xml:space="preserve">  1.Tiền </t>
        </is>
      </c>
      <c r="D6" s="165" t="n"/>
      <c r="E6" s="264" t="n">
        <v>14587</v>
      </c>
      <c r="F6" s="264" t="n">
        <v>19757</v>
      </c>
      <c r="G6" s="264" t="n">
        <v>3025</v>
      </c>
      <c r="H6" s="264" t="n">
        <v>2213</v>
      </c>
      <c r="I6" s="264" t="n">
        <v>2442</v>
      </c>
      <c r="J6" s="264" t="n"/>
      <c r="K6" s="264" t="n"/>
      <c r="L6" s="264" t="n"/>
      <c r="M6" s="264" t="n"/>
      <c r="N6" s="264" t="n"/>
      <c r="O6" s="264" t="n"/>
      <c r="P6" s="264" t="n"/>
      <c r="Q6" s="264" t="n"/>
      <c r="R6" s="264" t="n"/>
      <c r="S6" s="264" t="n"/>
      <c r="T6" s="264" t="n"/>
      <c r="U6" s="264" t="n"/>
      <c r="V6" s="264" t="n"/>
      <c r="W6" s="264" t="n"/>
    </row>
    <row r="7">
      <c r="B7" s="42" t="n">
        <v>112</v>
      </c>
      <c r="C7" s="51" t="inlineStr">
        <is>
          <t xml:space="preserve">  2. Các khoản tương đương tiền</t>
        </is>
      </c>
      <c r="D7" s="165" t="n"/>
      <c r="E7" s="264" t="n">
        <v>5083</v>
      </c>
      <c r="F7" s="264" t="n"/>
      <c r="G7" s="264" t="n"/>
      <c r="H7" s="264" t="n"/>
      <c r="I7" s="264" t="n"/>
      <c r="J7" s="264" t="n"/>
      <c r="K7" s="264" t="n"/>
      <c r="L7" s="264" t="n"/>
      <c r="M7" s="264" t="n"/>
      <c r="N7" s="264" t="n"/>
      <c r="O7" s="264" t="n"/>
      <c r="P7" s="264" t="n"/>
      <c r="Q7" s="264" t="n"/>
      <c r="R7" s="264" t="n"/>
      <c r="S7" s="264" t="n"/>
      <c r="T7" s="264" t="n"/>
      <c r="U7" s="264" t="n"/>
      <c r="V7" s="264" t="n"/>
      <c r="W7" s="264" t="n"/>
    </row>
    <row r="8" customFormat="1" s="169">
      <c r="B8" s="43" t="n">
        <v>120</v>
      </c>
      <c r="C8" s="50" t="inlineStr">
        <is>
          <t>II. Đầu tư tài chính ngắn hạn (120 = 121 + 122 + 123)</t>
        </is>
      </c>
      <c r="D8" s="300" t="inlineStr">
        <is>
          <t>Cash and Marketable Securities</t>
        </is>
      </c>
      <c r="E8" s="301" t="n"/>
      <c r="F8" s="301" t="n"/>
      <c r="G8" s="301" t="n">
        <v>679</v>
      </c>
      <c r="H8" s="301" t="n"/>
      <c r="I8" s="301" t="n"/>
      <c r="J8" s="301" t="n"/>
      <c r="K8" s="301" t="n"/>
      <c r="L8" s="301" t="n"/>
      <c r="M8" s="301" t="n"/>
      <c r="N8" s="301" t="n"/>
      <c r="O8" s="301" t="n"/>
      <c r="P8" s="301" t="n"/>
      <c r="Q8" s="301" t="n"/>
      <c r="R8" s="301" t="n"/>
      <c r="S8" s="301" t="n"/>
      <c r="T8" s="301" t="n"/>
      <c r="U8" s="301" t="n"/>
      <c r="V8" s="301" t="n"/>
      <c r="W8" s="301" t="n"/>
    </row>
    <row r="9">
      <c r="B9" s="42" t="n">
        <v>121</v>
      </c>
      <c r="C9" s="51" t="inlineStr">
        <is>
          <t>1. Chứng khoán kinh doanh</t>
        </is>
      </c>
      <c r="D9" s="165" t="n"/>
      <c r="E9" s="264" t="n"/>
      <c r="F9" s="264" t="n"/>
      <c r="G9" s="264" t="n"/>
      <c r="H9" s="264" t="n"/>
      <c r="I9" s="264" t="n"/>
      <c r="J9" s="264" t="n"/>
      <c r="K9" s="264" t="n"/>
      <c r="L9" s="264" t="n"/>
      <c r="M9" s="264" t="n"/>
      <c r="N9" s="264" t="n"/>
      <c r="O9" s="264" t="n"/>
      <c r="P9" s="264" t="n"/>
      <c r="Q9" s="264" t="n"/>
      <c r="R9" s="264" t="n"/>
      <c r="S9" s="264" t="n"/>
      <c r="T9" s="264" t="n"/>
      <c r="U9" s="264" t="n"/>
      <c r="V9" s="264" t="n"/>
      <c r="W9" s="264" t="n"/>
    </row>
    <row r="10">
      <c r="B10" s="42" t="n">
        <v>122</v>
      </c>
      <c r="C10" s="51" t="inlineStr">
        <is>
          <t>2. Dự phòng giảm giá chứng khoán kinh doanh (*) (2)</t>
        </is>
      </c>
      <c r="D10" s="165" t="n"/>
      <c r="E10" s="264" t="n"/>
      <c r="F10" s="264" t="n"/>
      <c r="G10" s="264" t="n"/>
      <c r="H10" s="264" t="n"/>
      <c r="I10" s="264" t="n"/>
      <c r="J10" s="264" t="n"/>
      <c r="K10" s="264" t="n"/>
      <c r="L10" s="264" t="n"/>
      <c r="M10" s="264" t="n"/>
      <c r="N10" s="264" t="n"/>
      <c r="O10" s="264" t="n"/>
      <c r="P10" s="264" t="n"/>
      <c r="Q10" s="264" t="n"/>
      <c r="R10" s="264" t="n"/>
      <c r="S10" s="264" t="n"/>
      <c r="T10" s="264" t="n"/>
      <c r="U10" s="264" t="n"/>
      <c r="V10" s="264" t="n"/>
      <c r="W10" s="264" t="n"/>
    </row>
    <row r="11">
      <c r="B11" s="42" t="n">
        <v>123</v>
      </c>
      <c r="C11" s="51" t="inlineStr">
        <is>
          <t>3. Đầu tư nắm giữ đến ngày đáo hạn</t>
        </is>
      </c>
      <c r="D11" s="165" t="n"/>
      <c r="E11" s="264" t="n"/>
      <c r="F11" s="264" t="n"/>
      <c r="G11" s="264" t="n">
        <v>679</v>
      </c>
      <c r="H11" s="264" t="n"/>
      <c r="I11" s="264" t="n"/>
      <c r="J11" s="264" t="n"/>
      <c r="K11" s="264" t="n"/>
      <c r="L11" s="264" t="n"/>
      <c r="M11" s="264" t="n"/>
      <c r="N11" s="264" t="n"/>
      <c r="O11" s="264" t="n"/>
      <c r="P11" s="264" t="n"/>
      <c r="Q11" s="264" t="n"/>
      <c r="R11" s="264" t="n"/>
      <c r="S11" s="264" t="n"/>
      <c r="T11" s="264" t="n"/>
      <c r="U11" s="264" t="n"/>
      <c r="V11" s="264" t="n"/>
      <c r="W11" s="264" t="n"/>
    </row>
    <row r="12" customFormat="1" s="169">
      <c r="B12" s="43" t="n">
        <v>130</v>
      </c>
      <c r="C12" s="50" t="inlineStr">
        <is>
          <t>III. Các khoản phải thu ngắn hạn</t>
        </is>
      </c>
      <c r="D12" s="168" t="n"/>
      <c r="E12" s="301" t="n">
        <v>126287</v>
      </c>
      <c r="F12" s="301" t="n">
        <v>290432</v>
      </c>
      <c r="G12" s="301" t="n">
        <v>311812</v>
      </c>
      <c r="H12" s="301" t="n">
        <v>635485</v>
      </c>
      <c r="I12" s="301" t="n">
        <v>727283</v>
      </c>
      <c r="J12" s="301" t="n"/>
      <c r="K12" s="301" t="n"/>
      <c r="L12" s="301" t="n"/>
      <c r="M12" s="301" t="n"/>
      <c r="N12" s="301" t="n"/>
      <c r="O12" s="301" t="n"/>
      <c r="P12" s="301" t="n"/>
      <c r="Q12" s="301" t="n"/>
      <c r="R12" s="301" t="n"/>
      <c r="S12" s="301" t="n"/>
      <c r="T12" s="301" t="n"/>
      <c r="U12" s="301" t="n"/>
      <c r="V12" s="301" t="n"/>
      <c r="W12" s="301" t="n"/>
    </row>
    <row r="13">
      <c r="B13" s="42" t="n">
        <v>131</v>
      </c>
      <c r="C13" s="51" t="inlineStr">
        <is>
          <t xml:space="preserve">1. Phải thu ngắn hạn của khách hàng </t>
        </is>
      </c>
      <c r="D13" s="302" t="inlineStr">
        <is>
          <t>Trade Debtors (Accounts Receivable)</t>
        </is>
      </c>
      <c r="E13" s="264" t="n">
        <v>78452</v>
      </c>
      <c r="F13" s="264" t="n">
        <v>74456</v>
      </c>
      <c r="G13" s="264" t="n">
        <v>49810</v>
      </c>
      <c r="H13" s="264" t="n">
        <v>37707</v>
      </c>
      <c r="I13" s="264" t="n">
        <v>38631</v>
      </c>
      <c r="J13" s="264" t="n"/>
      <c r="K13" s="264" t="n"/>
      <c r="L13" s="264" t="n"/>
      <c r="M13" s="264" t="n"/>
      <c r="N13" s="264" t="n"/>
      <c r="O13" s="264" t="n"/>
      <c r="P13" s="264" t="n"/>
      <c r="Q13" s="264" t="n"/>
      <c r="R13" s="264" t="n"/>
      <c r="S13" s="264" t="n"/>
      <c r="T13" s="264" t="n"/>
      <c r="U13" s="264" t="n"/>
      <c r="V13" s="264" t="n"/>
      <c r="W13" s="264" t="n"/>
    </row>
    <row r="14">
      <c r="B14" s="42" t="n">
        <v>132</v>
      </c>
      <c r="C14" s="51" t="inlineStr">
        <is>
          <t>2. Trả trước cho người bán ngắn hạn</t>
        </is>
      </c>
      <c r="D14" s="303" t="inlineStr">
        <is>
          <t>Prepayment to Suppliers</t>
        </is>
      </c>
      <c r="E14" s="264" t="n">
        <v>18852</v>
      </c>
      <c r="F14" s="264" t="n">
        <v>154736</v>
      </c>
      <c r="G14" s="264" t="n">
        <v>165271</v>
      </c>
      <c r="H14" s="264" t="n">
        <v>262697</v>
      </c>
      <c r="I14" s="264" t="n">
        <v>266387</v>
      </c>
      <c r="J14" s="264" t="n"/>
      <c r="K14" s="264" t="n"/>
      <c r="L14" s="264" t="n"/>
      <c r="M14" s="264" t="n"/>
      <c r="N14" s="264" t="n"/>
      <c r="O14" s="264" t="n"/>
      <c r="P14" s="264" t="n"/>
      <c r="Q14" s="264" t="n"/>
      <c r="R14" s="264" t="n"/>
      <c r="S14" s="264" t="n"/>
      <c r="T14" s="264" t="n"/>
      <c r="U14" s="264" t="n"/>
      <c r="V14" s="264" t="n"/>
      <c r="W14" s="264" t="n"/>
    </row>
    <row r="15">
      <c r="B15" s="42" t="n">
        <v>133</v>
      </c>
      <c r="C15" s="51" t="inlineStr">
        <is>
          <t xml:space="preserve">  3. Phải thu nội bộ ngắn hạn</t>
        </is>
      </c>
      <c r="D15" s="303" t="inlineStr">
        <is>
          <t>Other debtors and other assets</t>
        </is>
      </c>
      <c r="E15" s="264" t="n"/>
      <c r="F15" s="264" t="n"/>
      <c r="G15" s="264" t="n"/>
      <c r="H15" s="264" t="n"/>
      <c r="I15" s="264" t="n"/>
      <c r="J15" s="264" t="n"/>
      <c r="K15" s="264" t="n"/>
      <c r="L15" s="264" t="n"/>
      <c r="M15" s="264" t="n"/>
      <c r="N15" s="264" t="n"/>
      <c r="O15" s="264" t="n"/>
      <c r="P15" s="264" t="n"/>
      <c r="Q15" s="264" t="n"/>
      <c r="R15" s="264" t="n"/>
      <c r="S15" s="264" t="n"/>
      <c r="T15" s="264" t="n"/>
      <c r="U15" s="264" t="n"/>
      <c r="V15" s="264" t="n"/>
      <c r="W15" s="264" t="n"/>
    </row>
    <row r="16">
      <c r="B16" s="42" t="n">
        <v>134</v>
      </c>
      <c r="C16" s="51" t="inlineStr">
        <is>
          <t xml:space="preserve">  4. Phải thu theo tiến độ kế hoạch hợp đồng xây dựng</t>
        </is>
      </c>
      <c r="D16" s="303" t="inlineStr">
        <is>
          <t>Other debtors and other assets</t>
        </is>
      </c>
      <c r="E16" s="264" t="n"/>
      <c r="F16" s="264" t="n"/>
      <c r="G16" s="264" t="n"/>
      <c r="H16" s="264" t="n"/>
      <c r="I16" s="264" t="n"/>
      <c r="J16" s="264" t="n"/>
      <c r="K16" s="264" t="n"/>
      <c r="L16" s="264" t="n"/>
      <c r="M16" s="264" t="n"/>
      <c r="N16" s="264" t="n"/>
      <c r="O16" s="264" t="n"/>
      <c r="P16" s="264" t="n"/>
      <c r="Q16" s="264" t="n"/>
      <c r="R16" s="264" t="n"/>
      <c r="S16" s="264" t="n"/>
      <c r="T16" s="264" t="n"/>
      <c r="U16" s="264" t="n"/>
      <c r="V16" s="264" t="n"/>
      <c r="W16" s="264" t="n"/>
    </row>
    <row r="17">
      <c r="B17" s="42" t="n">
        <v>135</v>
      </c>
      <c r="C17" s="51" t="inlineStr">
        <is>
          <t>5. Phải thu về cho vay ngắn hạn</t>
        </is>
      </c>
      <c r="D17" s="303" t="inlineStr">
        <is>
          <t>Other debtors and other assets</t>
        </is>
      </c>
      <c r="E17" s="264" t="n">
        <v>5000</v>
      </c>
      <c r="F17" s="264" t="n">
        <v>21300</v>
      </c>
      <c r="G17" s="264" t="n"/>
      <c r="H17" s="264" t="n"/>
      <c r="I17" s="264" t="n">
        <v>54260</v>
      </c>
      <c r="J17" s="264" t="n"/>
      <c r="K17" s="264" t="n"/>
      <c r="L17" s="264" t="n"/>
      <c r="M17" s="264" t="n"/>
      <c r="N17" s="264" t="n"/>
      <c r="O17" s="264" t="n"/>
      <c r="P17" s="264" t="n"/>
      <c r="Q17" s="264" t="n"/>
      <c r="R17" s="264" t="n"/>
      <c r="S17" s="264" t="n"/>
      <c r="T17" s="264" t="n"/>
      <c r="U17" s="264" t="n"/>
      <c r="V17" s="264" t="n"/>
      <c r="W17" s="264" t="n"/>
    </row>
    <row r="18">
      <c r="B18" s="42" t="n">
        <v>136</v>
      </c>
      <c r="C18" s="51" t="inlineStr">
        <is>
          <t>6. Phải thu ngắn hạn khác</t>
        </is>
      </c>
      <c r="D18" s="303" t="inlineStr">
        <is>
          <t>Other debtors and other assets</t>
        </is>
      </c>
      <c r="E18" s="264" t="n">
        <v>25792</v>
      </c>
      <c r="F18" s="264" t="n">
        <v>42667</v>
      </c>
      <c r="G18" s="264" t="n">
        <v>108468</v>
      </c>
      <c r="H18" s="264" t="n">
        <v>345010</v>
      </c>
      <c r="I18" s="264" t="n">
        <v>386467</v>
      </c>
      <c r="J18" s="264" t="n"/>
      <c r="K18" s="264" t="n"/>
      <c r="L18" s="264" t="n"/>
      <c r="M18" s="264" t="n"/>
      <c r="N18" s="264" t="n"/>
      <c r="O18" s="264" t="n"/>
      <c r="P18" s="264" t="n"/>
      <c r="Q18" s="264" t="n"/>
      <c r="R18" s="264" t="n"/>
      <c r="S18" s="264" t="n"/>
      <c r="T18" s="264" t="n"/>
      <c r="U18" s="264" t="n"/>
      <c r="V18" s="264" t="n"/>
      <c r="W18" s="264" t="n"/>
    </row>
    <row r="19">
      <c r="B19" s="42" t="n">
        <v>137</v>
      </c>
      <c r="C19" s="51" t="inlineStr">
        <is>
          <t>7. Dự phòng phải thu ngắn hạn khó đòi (*)</t>
        </is>
      </c>
      <c r="D19" s="303" t="inlineStr">
        <is>
          <t>Other debtors and other assets</t>
        </is>
      </c>
      <c r="E19" s="264" t="n">
        <v>-1808</v>
      </c>
      <c r="F19" s="264" t="n">
        <v>-2727</v>
      </c>
      <c r="G19" s="264" t="n">
        <v>-11736</v>
      </c>
      <c r="H19" s="264" t="n">
        <v>-9929</v>
      </c>
      <c r="I19" s="264" t="n">
        <v>-18462</v>
      </c>
      <c r="J19" s="264" t="n"/>
      <c r="K19" s="264" t="n"/>
      <c r="L19" s="264" t="n"/>
      <c r="M19" s="264" t="n"/>
      <c r="N19" s="264" t="n"/>
      <c r="O19" s="264" t="n"/>
      <c r="P19" s="264" t="n"/>
      <c r="Q19" s="264" t="n"/>
      <c r="R19" s="264" t="n"/>
      <c r="S19" s="264" t="n"/>
      <c r="T19" s="264" t="n"/>
      <c r="U19" s="264" t="n"/>
      <c r="V19" s="264" t="n"/>
      <c r="W19" s="264" t="n"/>
    </row>
    <row r="20">
      <c r="B20" s="42" t="n">
        <v>139</v>
      </c>
      <c r="C20" s="51" t="inlineStr">
        <is>
          <t>8. Tài sản thiếu chờ xử lý</t>
        </is>
      </c>
      <c r="D20" s="303" t="inlineStr">
        <is>
          <t>Other debtors and other assets</t>
        </is>
      </c>
      <c r="E20" s="264" t="n"/>
      <c r="F20" s="264" t="n"/>
      <c r="G20" s="264" t="n"/>
      <c r="H20" s="264" t="n"/>
      <c r="I20" s="264" t="n"/>
      <c r="J20" s="264" t="n"/>
      <c r="K20" s="264" t="n"/>
      <c r="L20" s="264" t="n"/>
      <c r="M20" s="264" t="n"/>
      <c r="N20" s="264" t="n"/>
      <c r="O20" s="264" t="n"/>
      <c r="P20" s="264" t="n"/>
      <c r="Q20" s="264" t="n"/>
      <c r="R20" s="264" t="n"/>
      <c r="S20" s="264" t="n"/>
      <c r="T20" s="264" t="n"/>
      <c r="U20" s="264" t="n"/>
      <c r="V20" s="264" t="n"/>
      <c r="W20" s="264" t="n"/>
    </row>
    <row r="21" customFormat="1" s="169">
      <c r="B21" s="43" t="n">
        <v>140</v>
      </c>
      <c r="C21" s="50" t="inlineStr">
        <is>
          <t>IV. Hàng tồn kho</t>
        </is>
      </c>
      <c r="D21" s="304" t="inlineStr">
        <is>
          <t>Stock (Inventory) #</t>
        </is>
      </c>
      <c r="E21" s="301" t="n">
        <v>28606</v>
      </c>
      <c r="F21" s="301" t="n">
        <v>24245</v>
      </c>
      <c r="G21" s="301" t="n">
        <v>18520</v>
      </c>
      <c r="H21" s="301" t="n">
        <v>13930</v>
      </c>
      <c r="I21" s="301" t="n">
        <v>9714</v>
      </c>
      <c r="J21" s="301" t="n"/>
      <c r="K21" s="301" t="n"/>
      <c r="L21" s="301" t="n"/>
      <c r="M21" s="301" t="n"/>
      <c r="N21" s="301" t="n"/>
      <c r="O21" s="301" t="n"/>
      <c r="P21" s="301" t="n"/>
      <c r="Q21" s="301" t="n"/>
      <c r="R21" s="301" t="n"/>
      <c r="S21" s="301" t="n"/>
      <c r="T21" s="301" t="n"/>
      <c r="U21" s="301" t="n"/>
      <c r="V21" s="301" t="n"/>
      <c r="W21" s="301" t="n"/>
    </row>
    <row r="22">
      <c r="B22" s="42" t="n">
        <v>141</v>
      </c>
      <c r="C22" s="51" t="inlineStr">
        <is>
          <t>1. Hàng tồn kho</t>
        </is>
      </c>
      <c r="D22" s="165" t="n"/>
      <c r="E22" s="264" t="n">
        <v>28606</v>
      </c>
      <c r="F22" s="264" t="n">
        <v>26482</v>
      </c>
      <c r="G22" s="264" t="n">
        <v>22080</v>
      </c>
      <c r="H22" s="264" t="n">
        <v>19319</v>
      </c>
      <c r="I22" s="264" t="n">
        <v>13376</v>
      </c>
      <c r="J22" s="264" t="n"/>
      <c r="K22" s="264" t="n"/>
      <c r="L22" s="264" t="n"/>
      <c r="M22" s="264" t="n"/>
      <c r="N22" s="264" t="n"/>
      <c r="O22" s="264" t="n"/>
      <c r="P22" s="264" t="n"/>
      <c r="Q22" s="264" t="n"/>
      <c r="R22" s="264" t="n"/>
      <c r="S22" s="264" t="n"/>
      <c r="T22" s="264" t="n"/>
      <c r="U22" s="264" t="n"/>
      <c r="V22" s="264" t="n"/>
      <c r="W22" s="264" t="n"/>
    </row>
    <row r="23">
      <c r="B23" s="42" t="n">
        <v>149</v>
      </c>
      <c r="C23" s="51" t="inlineStr">
        <is>
          <t xml:space="preserve">  2. Dự phòng giảm giá hàng tồn kho (*)</t>
        </is>
      </c>
      <c r="D23" s="165" t="n"/>
      <c r="E23" s="264" t="n"/>
      <c r="F23" s="264" t="n">
        <v>-2237</v>
      </c>
      <c r="G23" s="264" t="n">
        <v>-3560</v>
      </c>
      <c r="H23" s="264" t="n">
        <v>-5388</v>
      </c>
      <c r="I23" s="264" t="n">
        <v>-3662</v>
      </c>
      <c r="J23" s="264" t="n"/>
      <c r="K23" s="264" t="n"/>
      <c r="L23" s="264" t="n"/>
      <c r="M23" s="264" t="n"/>
      <c r="N23" s="264" t="n"/>
      <c r="O23" s="264" t="n"/>
      <c r="P23" s="264" t="n"/>
      <c r="Q23" s="264" t="n"/>
      <c r="R23" s="264" t="n"/>
      <c r="S23" s="264" t="n"/>
      <c r="T23" s="264" t="n"/>
      <c r="U23" s="264" t="n"/>
      <c r="V23" s="264" t="n"/>
      <c r="W23" s="264" t="n"/>
    </row>
    <row r="24" customFormat="1" s="169">
      <c r="B24" s="43" t="n">
        <v>150</v>
      </c>
      <c r="C24" s="50" t="inlineStr">
        <is>
          <t>V. Tài sản ngắn hạn khác (150=151+152+…+155)</t>
        </is>
      </c>
      <c r="D24" s="168" t="n"/>
      <c r="E24" s="301" t="n">
        <v>7895</v>
      </c>
      <c r="F24" s="301" t="n">
        <v>6992</v>
      </c>
      <c r="G24" s="301" t="n">
        <v>7821</v>
      </c>
      <c r="H24" s="301" t="n">
        <v>10523</v>
      </c>
      <c r="I24" s="301" t="n">
        <v>10461</v>
      </c>
      <c r="J24" s="301" t="n"/>
      <c r="K24" s="301" t="n"/>
      <c r="L24" s="301" t="n"/>
      <c r="M24" s="301" t="n"/>
      <c r="N24" s="301" t="n"/>
      <c r="O24" s="301" t="n"/>
      <c r="P24" s="301" t="n"/>
      <c r="Q24" s="301" t="n"/>
      <c r="R24" s="301" t="n"/>
      <c r="S24" s="301" t="n"/>
      <c r="T24" s="301" t="n"/>
      <c r="U24" s="301" t="n"/>
      <c r="V24" s="301" t="n"/>
      <c r="W24" s="301" t="n"/>
    </row>
    <row r="25">
      <c r="B25" s="42" t="n">
        <v>151</v>
      </c>
      <c r="C25" s="51" t="inlineStr">
        <is>
          <t xml:space="preserve">  1. Chi phí trả trước ngắn hạn </t>
        </is>
      </c>
      <c r="D25" s="165" t="inlineStr">
        <is>
          <t>Prepaid Expenses</t>
        </is>
      </c>
      <c r="E25" s="264" t="n"/>
      <c r="F25" s="264" t="n"/>
      <c r="G25" s="264" t="n">
        <v>29</v>
      </c>
      <c r="H25" s="264" t="n">
        <v>215</v>
      </c>
      <c r="I25" s="264" t="n">
        <v>2</v>
      </c>
      <c r="J25" s="264" t="n"/>
      <c r="K25" s="264" t="n"/>
      <c r="L25" s="264" t="n"/>
      <c r="M25" s="264" t="n"/>
      <c r="N25" s="264" t="n"/>
      <c r="O25" s="264" t="n"/>
      <c r="P25" s="264" t="n"/>
      <c r="Q25" s="264" t="n"/>
      <c r="R25" s="264" t="n"/>
      <c r="S25" s="264" t="n"/>
      <c r="T25" s="264" t="n"/>
      <c r="U25" s="264" t="n"/>
      <c r="V25" s="264" t="n"/>
      <c r="W25" s="264" t="n"/>
    </row>
    <row r="26">
      <c r="B26" s="42" t="n">
        <v>152</v>
      </c>
      <c r="C26" s="51" t="inlineStr">
        <is>
          <t xml:space="preserve">  2. Thuế GTGT được khấu trừ</t>
        </is>
      </c>
      <c r="D26" s="165" t="inlineStr">
        <is>
          <t>Other debtors and other assets</t>
        </is>
      </c>
      <c r="E26" s="264" t="n">
        <v>7895</v>
      </c>
      <c r="F26" s="264" t="n">
        <v>6992</v>
      </c>
      <c r="G26" s="264" t="n">
        <v>7792</v>
      </c>
      <c r="H26" s="264" t="n">
        <v>9518</v>
      </c>
      <c r="I26" s="264" t="n">
        <v>10042</v>
      </c>
      <c r="J26" s="264" t="n"/>
      <c r="K26" s="264" t="n"/>
      <c r="L26" s="264" t="n"/>
      <c r="M26" s="264" t="n"/>
      <c r="N26" s="264" t="n"/>
      <c r="O26" s="264" t="n"/>
      <c r="P26" s="264" t="n"/>
      <c r="Q26" s="264" t="n"/>
      <c r="R26" s="264" t="n"/>
      <c r="S26" s="264" t="n"/>
      <c r="T26" s="264" t="n"/>
      <c r="U26" s="264" t="n"/>
      <c r="V26" s="264" t="n"/>
      <c r="W26" s="264" t="n"/>
    </row>
    <row r="27">
      <c r="B27" s="42" t="n">
        <v>153</v>
      </c>
      <c r="C27" s="51" t="inlineStr">
        <is>
          <t>3. Thuế và các khoản khác phải thu Nhà nước</t>
        </is>
      </c>
      <c r="D27" s="305" t="inlineStr">
        <is>
          <t>Other debtors and other assets</t>
        </is>
      </c>
      <c r="E27" s="264" t="n"/>
      <c r="F27" s="264" t="n"/>
      <c r="G27" s="264" t="n"/>
      <c r="H27" s="264" t="n">
        <v>790</v>
      </c>
      <c r="I27" s="264" t="n">
        <v>417</v>
      </c>
      <c r="J27" s="264" t="n"/>
      <c r="K27" s="264" t="n"/>
      <c r="L27" s="264" t="n"/>
      <c r="M27" s="264" t="n"/>
      <c r="N27" s="264" t="n"/>
      <c r="O27" s="264" t="n"/>
      <c r="P27" s="264" t="n"/>
      <c r="Q27" s="264" t="n"/>
      <c r="R27" s="264" t="n"/>
      <c r="S27" s="264" t="n"/>
      <c r="T27" s="264" t="n"/>
      <c r="U27" s="264" t="n"/>
      <c r="V27" s="264" t="n"/>
      <c r="W27" s="264" t="n"/>
    </row>
    <row r="28">
      <c r="B28" s="42" t="n">
        <v>154</v>
      </c>
      <c r="C28" s="51" t="inlineStr">
        <is>
          <t>4. Giao dịch mua bán lại trái phiếu Chính phủ</t>
        </is>
      </c>
      <c r="D28" s="305" t="inlineStr">
        <is>
          <t>Other debtors and other assets</t>
        </is>
      </c>
      <c r="E28" s="264" t="n"/>
      <c r="F28" s="264" t="n"/>
      <c r="G28" s="264" t="n"/>
      <c r="H28" s="264" t="n"/>
      <c r="I28" s="264" t="n"/>
      <c r="J28" s="264" t="n"/>
      <c r="K28" s="264" t="n"/>
      <c r="L28" s="264" t="n"/>
      <c r="M28" s="264" t="n"/>
      <c r="N28" s="264" t="n"/>
      <c r="O28" s="264" t="n"/>
      <c r="P28" s="264" t="n"/>
      <c r="Q28" s="264" t="n"/>
      <c r="R28" s="264" t="n"/>
      <c r="S28" s="264" t="n"/>
      <c r="T28" s="264" t="n"/>
      <c r="U28" s="264" t="n"/>
      <c r="V28" s="264" t="n"/>
      <c r="W28" s="264" t="n"/>
    </row>
    <row r="29">
      <c r="B29" s="42" t="n">
        <v>155</v>
      </c>
      <c r="C29" s="51" t="inlineStr">
        <is>
          <t>5. Tài sản ngắn hạn khác</t>
        </is>
      </c>
      <c r="D29" s="305" t="inlineStr">
        <is>
          <t>Other debtors and other assets</t>
        </is>
      </c>
      <c r="E29" s="264" t="n"/>
      <c r="F29" s="264" t="n"/>
      <c r="G29" s="264" t="n"/>
      <c r="H29" s="264" t="n"/>
      <c r="I29" s="264" t="n"/>
      <c r="J29" s="264" t="n"/>
      <c r="K29" s="264" t="n"/>
      <c r="L29" s="264" t="n"/>
      <c r="M29" s="264" t="n"/>
      <c r="N29" s="264" t="n"/>
      <c r="O29" s="264" t="n"/>
      <c r="P29" s="264" t="n"/>
      <c r="Q29" s="264" t="n"/>
      <c r="R29" s="264" t="n"/>
      <c r="S29" s="264" t="n"/>
      <c r="T29" s="264" t="n"/>
      <c r="U29" s="264" t="n"/>
      <c r="V29" s="264" t="n"/>
      <c r="W29" s="264" t="n"/>
    </row>
    <row r="30" ht="18.75" customFormat="1" customHeight="1" s="169">
      <c r="B30" s="44" t="n">
        <v>200</v>
      </c>
      <c r="C30" s="49" t="inlineStr">
        <is>
          <t>B - TÀI SẢN DÀI HẠN (200=210+220+230+240+250+260)</t>
        </is>
      </c>
      <c r="D30" s="168" t="n"/>
      <c r="E30" s="301" t="n">
        <v>207695</v>
      </c>
      <c r="F30" s="301" t="n">
        <v>247309</v>
      </c>
      <c r="G30" s="301" t="n">
        <v>258863</v>
      </c>
      <c r="H30" s="301" t="n">
        <v>329828</v>
      </c>
      <c r="I30" s="301" t="n">
        <v>329705</v>
      </c>
      <c r="J30" s="301" t="n"/>
      <c r="K30" s="301" t="n"/>
      <c r="L30" s="301" t="n"/>
      <c r="M30" s="301" t="n"/>
      <c r="N30" s="301" t="n"/>
      <c r="O30" s="301" t="n"/>
      <c r="P30" s="301" t="n"/>
      <c r="Q30" s="301" t="n"/>
      <c r="R30" s="301" t="n"/>
      <c r="S30" s="301" t="n"/>
      <c r="T30" s="301" t="n"/>
      <c r="U30" s="301" t="n"/>
      <c r="V30" s="301" t="n"/>
      <c r="W30" s="301" t="n"/>
    </row>
    <row r="31" customFormat="1" s="169">
      <c r="B31" s="43" t="n">
        <v>210</v>
      </c>
      <c r="C31" s="50" t="inlineStr">
        <is>
          <t>I- Các khoản phải thu dài hạn (210 = 211 + 212 +….+ 216 + 219)</t>
        </is>
      </c>
      <c r="D31" s="168" t="n"/>
      <c r="E31" s="301" t="n">
        <v>23178</v>
      </c>
      <c r="F31" s="301" t="n">
        <v>31625</v>
      </c>
      <c r="G31" s="301" t="n">
        <v>30020</v>
      </c>
      <c r="H31" s="301" t="n">
        <v>52720</v>
      </c>
      <c r="I31" s="301" t="n">
        <v>52821</v>
      </c>
      <c r="J31" s="301" t="n"/>
      <c r="K31" s="301" t="n"/>
      <c r="L31" s="301" t="n"/>
      <c r="M31" s="301" t="n"/>
      <c r="N31" s="301" t="n"/>
      <c r="O31" s="301" t="n"/>
      <c r="P31" s="301" t="n"/>
      <c r="Q31" s="301" t="n"/>
      <c r="R31" s="301" t="n"/>
      <c r="S31" s="301" t="n"/>
      <c r="T31" s="301" t="n"/>
      <c r="U31" s="301" t="n"/>
      <c r="V31" s="301" t="n"/>
      <c r="W31" s="301" t="n"/>
    </row>
    <row r="32">
      <c r="B32" s="42" t="n">
        <v>211</v>
      </c>
      <c r="C32" s="51" t="inlineStr">
        <is>
          <t>1. Phải thu dài hạn của khách hàng</t>
        </is>
      </c>
      <c r="D32" s="305" t="inlineStr">
        <is>
          <t>Other debtors and other assets</t>
        </is>
      </c>
      <c r="E32" s="264" t="n"/>
      <c r="F32" s="264" t="n"/>
      <c r="G32" s="264" t="n"/>
      <c r="H32" s="264" t="n"/>
      <c r="I32" s="264" t="n"/>
      <c r="J32" s="264" t="n"/>
      <c r="K32" s="264" t="n"/>
      <c r="L32" s="264" t="n"/>
      <c r="M32" s="264" t="n"/>
      <c r="N32" s="264" t="n"/>
      <c r="O32" s="264" t="n"/>
      <c r="P32" s="264" t="n"/>
      <c r="Q32" s="264" t="n"/>
      <c r="R32" s="264" t="n"/>
      <c r="S32" s="264" t="n"/>
      <c r="T32" s="264" t="n"/>
      <c r="U32" s="264" t="n"/>
      <c r="V32" s="264" t="n"/>
      <c r="W32" s="264" t="n"/>
    </row>
    <row r="33">
      <c r="B33" s="42" t="n">
        <v>212</v>
      </c>
      <c r="C33" s="51" t="inlineStr">
        <is>
          <t>2. Trả trước cho người bán dài hạn</t>
        </is>
      </c>
      <c r="D33" s="305" t="inlineStr">
        <is>
          <t>Other debtors and other assets</t>
        </is>
      </c>
      <c r="E33" s="264" t="n"/>
      <c r="F33" s="264" t="n"/>
      <c r="G33" s="264" t="n"/>
      <c r="H33" s="264" t="n"/>
      <c r="I33" s="264" t="n"/>
      <c r="J33" s="264" t="n"/>
      <c r="K33" s="264" t="n"/>
      <c r="L33" s="264" t="n"/>
      <c r="M33" s="264" t="n"/>
      <c r="N33" s="264" t="n"/>
      <c r="O33" s="264" t="n"/>
      <c r="P33" s="264" t="n"/>
      <c r="Q33" s="264" t="n"/>
      <c r="R33" s="264" t="n"/>
      <c r="S33" s="264" t="n"/>
      <c r="T33" s="264" t="n"/>
      <c r="U33" s="264" t="n"/>
      <c r="V33" s="264" t="n"/>
      <c r="W33" s="264" t="n"/>
    </row>
    <row r="34">
      <c r="B34" s="42" t="n">
        <v>213</v>
      </c>
      <c r="C34" s="51" t="inlineStr">
        <is>
          <t>3. Vốn kinh doanh ở đơn vị trực thuộc</t>
        </is>
      </c>
      <c r="D34" s="305" t="inlineStr">
        <is>
          <t>Other debtors and other assets</t>
        </is>
      </c>
      <c r="E34" s="264" t="n"/>
      <c r="F34" s="264" t="n"/>
      <c r="G34" s="264" t="n"/>
      <c r="H34" s="264" t="n"/>
      <c r="I34" s="264" t="n"/>
      <c r="J34" s="264" t="n"/>
      <c r="K34" s="264" t="n"/>
      <c r="L34" s="264" t="n"/>
      <c r="M34" s="264" t="n"/>
      <c r="N34" s="264" t="n"/>
      <c r="O34" s="264" t="n"/>
      <c r="P34" s="264" t="n"/>
      <c r="Q34" s="264" t="n"/>
      <c r="R34" s="264" t="n"/>
      <c r="S34" s="264" t="n"/>
      <c r="T34" s="264" t="n"/>
      <c r="U34" s="264" t="n"/>
      <c r="V34" s="264" t="n"/>
      <c r="W34" s="264" t="n"/>
    </row>
    <row r="35">
      <c r="B35" s="42" t="n">
        <v>214</v>
      </c>
      <c r="C35" s="51" t="inlineStr">
        <is>
          <t>4. Phải thu nội bộ dài hạn</t>
        </is>
      </c>
      <c r="D35" s="305" t="inlineStr">
        <is>
          <t>Other debtors and other assets</t>
        </is>
      </c>
      <c r="E35" s="264" t="n"/>
      <c r="F35" s="264" t="n"/>
      <c r="G35" s="264" t="n"/>
      <c r="H35" s="264" t="n"/>
      <c r="I35" s="264" t="n"/>
      <c r="J35" s="264" t="n"/>
      <c r="K35" s="264" t="n"/>
      <c r="L35" s="264" t="n"/>
      <c r="M35" s="264" t="n"/>
      <c r="N35" s="264" t="n"/>
      <c r="O35" s="264" t="n"/>
      <c r="P35" s="264" t="n"/>
      <c r="Q35" s="264" t="n"/>
      <c r="R35" s="264" t="n"/>
      <c r="S35" s="264" t="n"/>
      <c r="T35" s="264" t="n"/>
      <c r="U35" s="264" t="n"/>
      <c r="V35" s="264" t="n"/>
      <c r="W35" s="264" t="n"/>
    </row>
    <row r="36">
      <c r="B36" s="42" t="n">
        <v>215</v>
      </c>
      <c r="C36" s="51" t="inlineStr">
        <is>
          <t>5. Phải thu về cho vay dài hạn</t>
        </is>
      </c>
      <c r="D36" s="305" t="inlineStr">
        <is>
          <t>Other debtors and other assets</t>
        </is>
      </c>
      <c r="E36" s="264" t="n"/>
      <c r="F36" s="264" t="n">
        <v>5000</v>
      </c>
      <c r="G36" s="264" t="n">
        <v>26300</v>
      </c>
      <c r="H36" s="264" t="n"/>
      <c r="I36" s="264" t="n"/>
      <c r="J36" s="264" t="n"/>
      <c r="K36" s="264" t="n"/>
      <c r="L36" s="264" t="n"/>
      <c r="M36" s="264" t="n"/>
      <c r="N36" s="264" t="n"/>
      <c r="O36" s="264" t="n"/>
      <c r="P36" s="264" t="n"/>
      <c r="Q36" s="264" t="n"/>
      <c r="R36" s="264" t="n"/>
      <c r="S36" s="264" t="n"/>
      <c r="T36" s="264" t="n"/>
      <c r="U36" s="264" t="n"/>
      <c r="V36" s="264" t="n"/>
      <c r="W36" s="264" t="n"/>
    </row>
    <row r="37">
      <c r="B37" s="42" t="n">
        <v>216</v>
      </c>
      <c r="C37" s="51" t="inlineStr">
        <is>
          <t>6. Phải thu dài hạn khác</t>
        </is>
      </c>
      <c r="D37" s="305" t="inlineStr">
        <is>
          <t>Other debtors and other assets</t>
        </is>
      </c>
      <c r="E37" s="264" t="n">
        <v>23178</v>
      </c>
      <c r="F37" s="264" t="n">
        <v>26625</v>
      </c>
      <c r="G37" s="264" t="n">
        <v>3720</v>
      </c>
      <c r="H37" s="264" t="n">
        <v>52720</v>
      </c>
      <c r="I37" s="264" t="n">
        <v>52821</v>
      </c>
      <c r="J37" s="264" t="n"/>
      <c r="K37" s="264" t="n"/>
      <c r="L37" s="264" t="n"/>
      <c r="M37" s="264" t="n"/>
      <c r="N37" s="264" t="n"/>
      <c r="O37" s="264" t="n"/>
      <c r="P37" s="264" t="n"/>
      <c r="Q37" s="264" t="n"/>
      <c r="R37" s="264" t="n"/>
      <c r="S37" s="264" t="n"/>
      <c r="T37" s="264" t="n"/>
      <c r="U37" s="264" t="n"/>
      <c r="V37" s="264" t="n"/>
      <c r="W37" s="264" t="n"/>
    </row>
    <row r="38">
      <c r="B38" s="42" t="n">
        <v>219</v>
      </c>
      <c r="C38" s="51" t="inlineStr">
        <is>
          <t>7. Dự phòng phải thu dài hạn khó đòi (*)</t>
        </is>
      </c>
      <c r="D38" s="305" t="inlineStr">
        <is>
          <t>Other debtors and other assets</t>
        </is>
      </c>
      <c r="E38" s="264" t="n"/>
      <c r="F38" s="264" t="n"/>
      <c r="G38" s="264" t="n"/>
      <c r="H38" s="264" t="n"/>
      <c r="I38" s="264" t="n"/>
      <c r="J38" s="264" t="n"/>
      <c r="K38" s="264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</row>
    <row r="39" customFormat="1" s="169">
      <c r="B39" s="43" t="n">
        <v>220</v>
      </c>
      <c r="C39" s="50" t="inlineStr">
        <is>
          <t>II. Tài sản cố định ( 220 = 221 + 224 + 227)</t>
        </is>
      </c>
      <c r="D39" s="168" t="n"/>
      <c r="E39" s="301" t="n">
        <v>42767</v>
      </c>
      <c r="F39" s="301" t="n">
        <v>40632</v>
      </c>
      <c r="G39" s="301" t="n">
        <v>37216</v>
      </c>
      <c r="H39" s="301" t="n">
        <v>23068</v>
      </c>
      <c r="I39" s="301" t="n">
        <v>21548</v>
      </c>
      <c r="J39" s="301" t="n"/>
      <c r="K39" s="301" t="n"/>
      <c r="L39" s="301" t="n"/>
      <c r="M39" s="301" t="n"/>
      <c r="N39" s="301" t="n"/>
      <c r="O39" s="301" t="n"/>
      <c r="P39" s="301" t="n"/>
      <c r="Q39" s="301" t="n"/>
      <c r="R39" s="301" t="n"/>
      <c r="S39" s="301" t="n"/>
      <c r="T39" s="301" t="n"/>
      <c r="U39" s="301" t="n"/>
      <c r="V39" s="301" t="n"/>
      <c r="W39" s="301" t="n"/>
    </row>
    <row r="40">
      <c r="B40" s="42" t="n">
        <v>221</v>
      </c>
      <c r="C40" s="51" t="inlineStr">
        <is>
          <t xml:space="preserve">  1. Tài sản cố định hữu hình</t>
        </is>
      </c>
      <c r="D40" s="302" t="inlineStr">
        <is>
          <t>Net Fixed Assets</t>
        </is>
      </c>
      <c r="E40" s="264" t="n">
        <v>42767</v>
      </c>
      <c r="F40" s="264" t="n">
        <v>40555</v>
      </c>
      <c r="G40" s="264" t="n">
        <v>37152</v>
      </c>
      <c r="H40" s="264" t="n">
        <v>22516</v>
      </c>
      <c r="I40" s="264" t="n">
        <v>21058</v>
      </c>
      <c r="J40" s="264" t="n"/>
      <c r="K40" s="264" t="n"/>
      <c r="L40" s="264" t="n"/>
      <c r="M40" s="264" t="n"/>
      <c r="N40" s="264" t="n"/>
      <c r="O40" s="264" t="n"/>
      <c r="P40" s="264" t="n"/>
      <c r="Q40" s="264" t="n"/>
      <c r="R40" s="264" t="n"/>
      <c r="S40" s="264" t="n"/>
      <c r="T40" s="264" t="n"/>
      <c r="U40" s="264" t="n"/>
      <c r="V40" s="264" t="n"/>
      <c r="W40" s="264" t="n"/>
    </row>
    <row r="41">
      <c r="B41" s="42" t="n">
        <v>222</v>
      </c>
      <c r="C41" s="51" t="inlineStr">
        <is>
          <t xml:space="preserve">      - Nguyên giá</t>
        </is>
      </c>
      <c r="D41" s="165" t="n"/>
      <c r="E41" s="264" t="n"/>
      <c r="F41" s="264" t="n">
        <v>87</v>
      </c>
      <c r="G41" s="264" t="n">
        <v>87</v>
      </c>
      <c r="H41" s="264" t="n">
        <v>2087</v>
      </c>
      <c r="I41" s="264" t="n">
        <v>2123</v>
      </c>
      <c r="J41" s="264" t="n"/>
      <c r="K41" s="264" t="n"/>
      <c r="L41" s="264" t="n"/>
      <c r="M41" s="264" t="n"/>
      <c r="N41" s="264" t="n"/>
      <c r="O41" s="264" t="n"/>
      <c r="P41" s="264" t="n"/>
      <c r="Q41" s="264" t="n"/>
      <c r="R41" s="264" t="n"/>
      <c r="S41" s="264" t="n"/>
      <c r="T41" s="264" t="n"/>
      <c r="U41" s="264" t="n"/>
      <c r="V41" s="264" t="n"/>
      <c r="W41" s="264" t="n"/>
    </row>
    <row r="42">
      <c r="B42" s="42" t="n">
        <v>223</v>
      </c>
      <c r="C42" s="51" t="inlineStr">
        <is>
          <t xml:space="preserve">      - Giá trị hao mòn luỹ kế (*)</t>
        </is>
      </c>
      <c r="D42" s="165" t="n"/>
      <c r="E42" s="264" t="n"/>
      <c r="F42" s="264" t="n">
        <v>-10</v>
      </c>
      <c r="G42" s="264" t="n">
        <v>-23</v>
      </c>
      <c r="H42" s="264" t="n">
        <v>-1534</v>
      </c>
      <c r="I42" s="264" t="n">
        <v>-1633</v>
      </c>
      <c r="J42" s="264" t="n"/>
      <c r="K42" s="264" t="n"/>
      <c r="L42" s="264" t="n"/>
      <c r="M42" s="264" t="n"/>
      <c r="N42" s="264" t="n"/>
      <c r="O42" s="264" t="n"/>
      <c r="P42" s="264" t="n"/>
      <c r="Q42" s="264" t="n"/>
      <c r="R42" s="264" t="n"/>
      <c r="S42" s="264" t="n"/>
      <c r="T42" s="264" t="n"/>
      <c r="U42" s="264" t="n"/>
      <c r="V42" s="264" t="n"/>
      <c r="W42" s="264" t="n"/>
    </row>
    <row r="43">
      <c r="B43" s="42" t="n">
        <v>224</v>
      </c>
      <c r="C43" s="51" t="inlineStr">
        <is>
          <t xml:space="preserve">  2. Tài sản cố định thuê tài chính</t>
        </is>
      </c>
      <c r="D43" s="302" t="inlineStr">
        <is>
          <t>Net Fixed Assets</t>
        </is>
      </c>
      <c r="E43" s="264" t="n"/>
      <c r="F43" s="264" t="n"/>
      <c r="G43" s="264" t="n"/>
      <c r="H43" s="264" t="n"/>
      <c r="I43" s="264" t="n"/>
      <c r="J43" s="264" t="n"/>
      <c r="K43" s="264" t="n"/>
      <c r="L43" s="264" t="n"/>
      <c r="M43" s="264" t="n"/>
      <c r="N43" s="264" t="n"/>
      <c r="O43" s="264" t="n"/>
      <c r="P43" s="264" t="n"/>
      <c r="Q43" s="264" t="n"/>
      <c r="R43" s="264" t="n"/>
      <c r="S43" s="264" t="n"/>
      <c r="T43" s="264" t="n"/>
      <c r="U43" s="264" t="n"/>
      <c r="V43" s="264" t="n"/>
      <c r="W43" s="264" t="n"/>
    </row>
    <row r="44">
      <c r="B44" s="42" t="n">
        <v>225</v>
      </c>
      <c r="C44" s="51" t="inlineStr">
        <is>
          <t xml:space="preserve">      - Nguyên giá</t>
        </is>
      </c>
      <c r="D44" s="165" t="n"/>
      <c r="E44" s="264" t="n"/>
      <c r="F44" s="264" t="n"/>
      <c r="G44" s="264" t="n"/>
      <c r="H44" s="264" t="n"/>
      <c r="I44" s="264" t="n"/>
      <c r="J44" s="264" t="n"/>
      <c r="K44" s="264" t="n"/>
      <c r="L44" s="264" t="n"/>
      <c r="M44" s="264" t="n"/>
      <c r="N44" s="264" t="n"/>
      <c r="O44" s="264" t="n"/>
      <c r="P44" s="264" t="n"/>
      <c r="Q44" s="264" t="n"/>
      <c r="R44" s="264" t="n"/>
      <c r="S44" s="264" t="n"/>
      <c r="T44" s="264" t="n"/>
      <c r="U44" s="264" t="n"/>
      <c r="V44" s="264" t="n"/>
      <c r="W44" s="264" t="n"/>
    </row>
    <row r="45">
      <c r="B45" s="42" t="n">
        <v>226</v>
      </c>
      <c r="C45" s="51" t="inlineStr">
        <is>
          <t xml:space="preserve">      - Giá trị hao mòn luỹ kế (*)</t>
        </is>
      </c>
      <c r="D45" s="165" t="n"/>
      <c r="E45" s="264" t="n"/>
      <c r="F45" s="264" t="n"/>
      <c r="G45" s="264" t="n"/>
      <c r="H45" s="264" t="n"/>
      <c r="I45" s="264" t="n"/>
      <c r="J45" s="264" t="n"/>
      <c r="K45" s="264" t="n"/>
      <c r="L45" s="264" t="n"/>
      <c r="M45" s="264" t="n"/>
      <c r="N45" s="264" t="n"/>
      <c r="O45" s="264" t="n"/>
      <c r="P45" s="264" t="n"/>
      <c r="Q45" s="264" t="n"/>
      <c r="R45" s="264" t="n"/>
      <c r="S45" s="264" t="n"/>
      <c r="T45" s="264" t="n"/>
      <c r="U45" s="264" t="n"/>
      <c r="V45" s="264" t="n"/>
      <c r="W45" s="264" t="n"/>
    </row>
    <row r="46">
      <c r="B46" s="42" t="n">
        <v>227</v>
      </c>
      <c r="C46" s="51" t="inlineStr">
        <is>
          <t xml:space="preserve">  3. Tài sản cố định vô hình</t>
        </is>
      </c>
      <c r="D46" s="303" t="inlineStr">
        <is>
          <t>Intangible Assets</t>
        </is>
      </c>
      <c r="E46" s="264" t="n"/>
      <c r="F46" s="264" t="n">
        <v>77</v>
      </c>
      <c r="G46" s="264" t="n">
        <v>64</v>
      </c>
      <c r="H46" s="264" t="n">
        <v>552</v>
      </c>
      <c r="I46" s="264" t="n">
        <v>489</v>
      </c>
      <c r="J46" s="264" t="n"/>
      <c r="K46" s="264" t="n"/>
      <c r="L46" s="264" t="n"/>
      <c r="M46" s="264" t="n"/>
      <c r="N46" s="264" t="n"/>
      <c r="O46" s="264" t="n"/>
      <c r="P46" s="264" t="n"/>
      <c r="Q46" s="264" t="n"/>
      <c r="R46" s="264" t="n"/>
      <c r="S46" s="264" t="n"/>
      <c r="T46" s="264" t="n"/>
      <c r="U46" s="264" t="n"/>
      <c r="V46" s="264" t="n"/>
      <c r="W46" s="264" t="n"/>
    </row>
    <row r="47">
      <c r="B47" s="42" t="n">
        <v>228</v>
      </c>
      <c r="C47" s="51" t="inlineStr">
        <is>
          <t xml:space="preserve">      - Nguyên giá</t>
        </is>
      </c>
      <c r="D47" s="165" t="n"/>
      <c r="E47" s="264" t="n"/>
      <c r="F47" s="264" t="n"/>
      <c r="G47" s="264" t="n"/>
      <c r="H47" s="264" t="n"/>
      <c r="I47" s="264" t="n"/>
      <c r="J47" s="264" t="n"/>
      <c r="K47" s="264" t="n"/>
      <c r="L47" s="264" t="n"/>
      <c r="M47" s="264" t="n"/>
      <c r="N47" s="264" t="n"/>
      <c r="O47" s="264" t="n"/>
      <c r="P47" s="264" t="n"/>
      <c r="Q47" s="264" t="n"/>
      <c r="R47" s="264" t="n"/>
      <c r="S47" s="264" t="n"/>
      <c r="T47" s="264" t="n"/>
      <c r="U47" s="264" t="n"/>
      <c r="V47" s="264" t="n"/>
      <c r="W47" s="264" t="n"/>
    </row>
    <row r="48">
      <c r="B48" s="42" t="n">
        <v>229</v>
      </c>
      <c r="C48" s="51" t="inlineStr">
        <is>
          <t xml:space="preserve">      - Giá trị hao mòn luỹ kế (*)</t>
        </is>
      </c>
      <c r="D48" s="165" t="n"/>
      <c r="E48" s="264" t="n"/>
      <c r="F48" s="264" t="n"/>
      <c r="G48" s="264" t="n"/>
      <c r="H48" s="264" t="n"/>
      <c r="I48" s="264" t="n"/>
      <c r="J48" s="264" t="n"/>
      <c r="K48" s="264" t="n"/>
      <c r="L48" s="264" t="n"/>
      <c r="M48" s="264" t="n"/>
      <c r="N48" s="264" t="n"/>
      <c r="O48" s="264" t="n"/>
      <c r="P48" s="264" t="n"/>
      <c r="Q48" s="264" t="n"/>
      <c r="R48" s="264" t="n"/>
      <c r="S48" s="264" t="n"/>
      <c r="T48" s="264" t="n"/>
      <c r="U48" s="264" t="n"/>
      <c r="V48" s="264" t="n"/>
      <c r="W48" s="264" t="n"/>
    </row>
    <row r="49" customFormat="1" s="169">
      <c r="B49" s="43" t="n">
        <v>230</v>
      </c>
      <c r="C49" s="50" t="inlineStr">
        <is>
          <t>III. Bất động sản đầu tư (230 = 231 + 232)</t>
        </is>
      </c>
      <c r="D49" s="300" t="inlineStr">
        <is>
          <t>Investments and assets for sale</t>
        </is>
      </c>
      <c r="E49" s="301" t="n">
        <v>5370</v>
      </c>
      <c r="F49" s="301" t="n">
        <v>5227</v>
      </c>
      <c r="G49" s="301" t="n">
        <v>5083</v>
      </c>
      <c r="H49" s="301" t="n">
        <v>4939</v>
      </c>
      <c r="I49" s="301" t="n">
        <v>4796</v>
      </c>
      <c r="J49" s="301" t="n"/>
      <c r="K49" s="301" t="n"/>
      <c r="L49" s="301" t="n"/>
      <c r="M49" s="301" t="n"/>
      <c r="N49" s="301" t="n"/>
      <c r="O49" s="301" t="n"/>
      <c r="P49" s="301" t="n"/>
      <c r="Q49" s="301" t="n"/>
      <c r="R49" s="301" t="n"/>
      <c r="S49" s="301" t="n"/>
      <c r="T49" s="301" t="n"/>
      <c r="U49" s="301" t="n"/>
      <c r="V49" s="301" t="n"/>
      <c r="W49" s="301" t="n"/>
    </row>
    <row r="50">
      <c r="B50" s="42" t="n">
        <v>231</v>
      </c>
      <c r="C50" s="51" t="inlineStr">
        <is>
          <t>- Nguyên giá</t>
        </is>
      </c>
      <c r="D50" s="165" t="n"/>
      <c r="E50" s="264" t="n">
        <v>6605</v>
      </c>
      <c r="F50" s="264" t="n">
        <v>6605</v>
      </c>
      <c r="G50" s="264" t="n">
        <v>6605</v>
      </c>
      <c r="H50" s="264" t="n">
        <v>6605</v>
      </c>
      <c r="I50" s="264" t="n">
        <v>6605</v>
      </c>
      <c r="J50" s="264" t="n"/>
      <c r="K50" s="264" t="n"/>
      <c r="L50" s="264" t="n"/>
      <c r="M50" s="264" t="n"/>
      <c r="N50" s="264" t="n"/>
      <c r="O50" s="264" t="n"/>
      <c r="P50" s="264" t="n"/>
      <c r="Q50" s="264" t="n"/>
      <c r="R50" s="264" t="n"/>
      <c r="S50" s="264" t="n"/>
      <c r="T50" s="264" t="n"/>
      <c r="U50" s="264" t="n"/>
      <c r="V50" s="264" t="n"/>
      <c r="W50" s="264" t="n"/>
    </row>
    <row r="51">
      <c r="B51" s="42" t="n">
        <v>232</v>
      </c>
      <c r="C51" s="51" t="inlineStr">
        <is>
          <t>- Giá trị hao mòn lũy kế (*)</t>
        </is>
      </c>
      <c r="D51" s="165" t="n"/>
      <c r="E51" s="264" t="n">
        <v>-1235</v>
      </c>
      <c r="F51" s="264" t="n">
        <v>-1379</v>
      </c>
      <c r="G51" s="264" t="n">
        <v>-1522</v>
      </c>
      <c r="H51" s="264" t="n">
        <v>-1666</v>
      </c>
      <c r="I51" s="264" t="n">
        <v>-1810</v>
      </c>
      <c r="J51" s="264" t="n"/>
      <c r="K51" s="264" t="n"/>
      <c r="L51" s="264" t="n"/>
      <c r="M51" s="264" t="n"/>
      <c r="N51" s="264" t="n"/>
      <c r="O51" s="264" t="n"/>
      <c r="P51" s="264" t="n"/>
      <c r="Q51" s="264" t="n"/>
      <c r="R51" s="264" t="n"/>
      <c r="S51" s="264" t="n"/>
      <c r="T51" s="264" t="n"/>
      <c r="U51" s="264" t="n"/>
      <c r="V51" s="264" t="n"/>
      <c r="W51" s="264" t="n"/>
    </row>
    <row r="52" customFormat="1" s="169">
      <c r="B52" s="43" t="n">
        <v>240</v>
      </c>
      <c r="C52" s="50" t="inlineStr">
        <is>
          <t>IV. Tài sản dang dở dài hạn (240 = 241 + 242)</t>
        </is>
      </c>
      <c r="D52" s="302" t="inlineStr">
        <is>
          <t>Net Fixed Assets</t>
        </is>
      </c>
      <c r="E52" s="301" t="n">
        <v>118545</v>
      </c>
      <c r="F52" s="301" t="n">
        <v>132134</v>
      </c>
      <c r="G52" s="301" t="n">
        <v>153118</v>
      </c>
      <c r="H52" s="301" t="n">
        <v>161564</v>
      </c>
      <c r="I52" s="301" t="n">
        <v>172537</v>
      </c>
      <c r="J52" s="301" t="n"/>
      <c r="K52" s="301" t="n"/>
      <c r="L52" s="301" t="n"/>
      <c r="M52" s="301" t="n"/>
      <c r="N52" s="301" t="n"/>
      <c r="O52" s="301" t="n"/>
      <c r="P52" s="301" t="n"/>
      <c r="Q52" s="301" t="n"/>
      <c r="R52" s="301" t="n"/>
      <c r="S52" s="301" t="n"/>
      <c r="T52" s="301" t="n"/>
      <c r="U52" s="301" t="n"/>
      <c r="V52" s="301" t="n"/>
      <c r="W52" s="301" t="n"/>
    </row>
    <row r="53">
      <c r="B53" s="42" t="n">
        <v>241</v>
      </c>
      <c r="C53" s="51" t="inlineStr">
        <is>
          <t xml:space="preserve">1. Chi phí sản xuất, kinh doanh dở dang dài hạn </t>
        </is>
      </c>
      <c r="D53" s="165" t="n"/>
      <c r="E53" s="264" t="n">
        <v>118530</v>
      </c>
      <c r="F53" s="264" t="n">
        <v>132119</v>
      </c>
      <c r="G53" s="264" t="n">
        <v>148755</v>
      </c>
      <c r="H53" s="264" t="n">
        <v>161564</v>
      </c>
      <c r="I53" s="264" t="n">
        <v>172537</v>
      </c>
      <c r="J53" s="264" t="n"/>
      <c r="K53" s="264" t="n"/>
      <c r="L53" s="264" t="n"/>
      <c r="M53" s="264" t="n"/>
      <c r="N53" s="264" t="n"/>
      <c r="O53" s="264" t="n"/>
      <c r="P53" s="264" t="n"/>
      <c r="Q53" s="264" t="n"/>
      <c r="R53" s="264" t="n"/>
      <c r="S53" s="264" t="n"/>
      <c r="T53" s="264" t="n"/>
      <c r="U53" s="264" t="n"/>
      <c r="V53" s="264" t="n"/>
      <c r="W53" s="264" t="n"/>
    </row>
    <row r="54">
      <c r="B54" s="42" t="n">
        <v>242</v>
      </c>
      <c r="C54" s="51" t="inlineStr">
        <is>
          <t>2. Chi phí xây dựng cơ bản dở dang</t>
        </is>
      </c>
      <c r="D54" s="165" t="n"/>
      <c r="E54" s="264" t="n">
        <v>15</v>
      </c>
      <c r="F54" s="264" t="n">
        <v>15</v>
      </c>
      <c r="G54" s="264" t="n">
        <v>4363</v>
      </c>
      <c r="H54" s="264" t="n"/>
      <c r="I54" s="264" t="n"/>
      <c r="J54" s="264" t="n"/>
      <c r="K54" s="264" t="n"/>
      <c r="L54" s="264" t="n"/>
      <c r="M54" s="264" t="n"/>
      <c r="N54" s="264" t="n"/>
      <c r="O54" s="264" t="n"/>
      <c r="P54" s="264" t="n"/>
      <c r="Q54" s="264" t="n"/>
      <c r="R54" s="264" t="n"/>
      <c r="S54" s="264" t="n"/>
      <c r="T54" s="264" t="n"/>
      <c r="U54" s="264" t="n"/>
      <c r="V54" s="264" t="n"/>
      <c r="W54" s="264" t="n"/>
    </row>
    <row r="55" customFormat="1" s="169">
      <c r="B55" s="43" t="n">
        <v>250</v>
      </c>
      <c r="C55" s="50" t="inlineStr">
        <is>
          <t>V. Đầu tư tài chính dài hạn (250 = 251 + …+ 255)</t>
        </is>
      </c>
      <c r="D55" s="300" t="inlineStr">
        <is>
          <t>Investments and assets for sale</t>
        </is>
      </c>
      <c r="E55" s="301" t="n">
        <v>16520</v>
      </c>
      <c r="F55" s="301" t="n">
        <v>165380</v>
      </c>
      <c r="G55" s="301" t="n"/>
      <c r="H55" s="301" t="n"/>
      <c r="I55" s="301" t="n"/>
      <c r="J55" s="301" t="n"/>
      <c r="K55" s="301" t="n"/>
      <c r="L55" s="301" t="n"/>
      <c r="M55" s="301" t="n"/>
      <c r="N55" s="301" t="n"/>
      <c r="O55" s="301" t="n"/>
      <c r="P55" s="301" t="n"/>
      <c r="Q55" s="301" t="n"/>
      <c r="R55" s="301" t="n"/>
      <c r="S55" s="301" t="n"/>
      <c r="T55" s="301" t="n"/>
      <c r="U55" s="301" t="n"/>
      <c r="V55" s="301" t="n"/>
      <c r="W55" s="301" t="n"/>
    </row>
    <row r="56">
      <c r="B56" s="42" t="n">
        <v>251</v>
      </c>
      <c r="C56" s="51" t="inlineStr">
        <is>
          <t xml:space="preserve">  1. Đầu tư vào công ty con </t>
        </is>
      </c>
      <c r="D56" s="165" t="n"/>
      <c r="E56" s="264" t="n"/>
      <c r="F56" s="264" t="n">
        <v>165380</v>
      </c>
      <c r="G56" s="264" t="n"/>
      <c r="H56" s="264" t="n"/>
      <c r="I56" s="264" t="n"/>
      <c r="J56" s="264" t="n"/>
      <c r="K56" s="264" t="n"/>
      <c r="L56" s="264" t="n"/>
      <c r="M56" s="264" t="n"/>
      <c r="N56" s="264" t="n"/>
      <c r="O56" s="264" t="n"/>
      <c r="P56" s="264" t="n"/>
      <c r="Q56" s="264" t="n"/>
      <c r="R56" s="264" t="n"/>
      <c r="S56" s="264" t="n"/>
      <c r="T56" s="264" t="n"/>
      <c r="U56" s="264" t="n"/>
      <c r="V56" s="264" t="n"/>
      <c r="W56" s="264" t="n"/>
    </row>
    <row r="57">
      <c r="B57" s="42" t="n">
        <v>252</v>
      </c>
      <c r="C57" s="51" t="inlineStr">
        <is>
          <t xml:space="preserve">  2. Đầu tư vào công ty liên kết, liên doanh</t>
        </is>
      </c>
      <c r="D57" s="165" t="n"/>
      <c r="E57" s="264" t="n">
        <v>16520</v>
      </c>
      <c r="F57" s="264" t="n"/>
      <c r="G57" s="264" t="n"/>
      <c r="H57" s="264" t="n"/>
      <c r="I57" s="264" t="n"/>
      <c r="J57" s="264" t="n"/>
      <c r="K57" s="264" t="n"/>
      <c r="L57" s="264" t="n"/>
      <c r="M57" s="264" t="n"/>
      <c r="N57" s="264" t="n"/>
      <c r="O57" s="264" t="n"/>
      <c r="P57" s="264" t="n"/>
      <c r="Q57" s="264" t="n"/>
      <c r="R57" s="264" t="n"/>
      <c r="S57" s="264" t="n"/>
      <c r="T57" s="264" t="n"/>
      <c r="U57" s="264" t="n"/>
      <c r="V57" s="264" t="n"/>
      <c r="W57" s="264" t="n"/>
    </row>
    <row r="58">
      <c r="B58" s="42" t="n">
        <v>253</v>
      </c>
      <c r="C58" s="51" t="inlineStr">
        <is>
          <t>3. Đầu tư khác vào đơn vị khác</t>
        </is>
      </c>
      <c r="D58" s="165" t="n"/>
      <c r="E58" s="264" t="n"/>
      <c r="F58" s="264" t="n"/>
      <c r="G58" s="264" t="n"/>
      <c r="H58" s="264" t="n"/>
      <c r="I58" s="264" t="n"/>
      <c r="J58" s="264" t="n"/>
      <c r="K58" s="264" t="n"/>
      <c r="L58" s="264" t="n"/>
      <c r="M58" s="264" t="n"/>
      <c r="N58" s="264" t="n"/>
      <c r="O58" s="264" t="n"/>
      <c r="P58" s="264" t="n"/>
      <c r="Q58" s="264" t="n"/>
      <c r="R58" s="264" t="n"/>
      <c r="S58" s="264" t="n"/>
      <c r="T58" s="264" t="n"/>
      <c r="U58" s="264" t="n"/>
      <c r="V58" s="264" t="n"/>
      <c r="W58" s="264" t="n"/>
    </row>
    <row r="59">
      <c r="B59" s="42" t="n">
        <v>254</v>
      </c>
      <c r="C59" s="51" t="inlineStr">
        <is>
          <t>4. Dự phòng đầu tư tài chính dài hạn (*)</t>
        </is>
      </c>
      <c r="D59" s="165" t="n"/>
      <c r="E59" s="264" t="n"/>
      <c r="F59" s="264" t="n"/>
      <c r="G59" s="264" t="n"/>
      <c r="H59" s="264" t="n"/>
      <c r="I59" s="264" t="n"/>
      <c r="J59" s="264" t="n"/>
      <c r="K59" s="264" t="n"/>
      <c r="L59" s="264" t="n"/>
      <c r="M59" s="264" t="n"/>
      <c r="N59" s="264" t="n"/>
      <c r="O59" s="264" t="n"/>
      <c r="P59" s="264" t="n"/>
      <c r="Q59" s="264" t="n"/>
      <c r="R59" s="264" t="n"/>
      <c r="S59" s="264" t="n"/>
      <c r="T59" s="264" t="n"/>
      <c r="U59" s="264" t="n"/>
      <c r="V59" s="264" t="n"/>
      <c r="W59" s="264" t="n"/>
    </row>
    <row r="60">
      <c r="B60" s="42" t="n">
        <v>255</v>
      </c>
      <c r="C60" s="51" t="inlineStr">
        <is>
          <t>5. Đầu tư nắm giữ đến ngày đáo hạn</t>
        </is>
      </c>
      <c r="D60" s="165" t="n"/>
      <c r="E60" s="264" t="n"/>
      <c r="F60" s="264" t="n"/>
      <c r="G60" s="264" t="n"/>
      <c r="H60" s="264" t="n"/>
      <c r="I60" s="264" t="n"/>
      <c r="J60" s="264" t="n"/>
      <c r="K60" s="264" t="n"/>
      <c r="L60" s="264" t="n"/>
      <c r="M60" s="264" t="n"/>
      <c r="N60" s="264" t="n"/>
      <c r="O60" s="264" t="n"/>
      <c r="P60" s="264" t="n"/>
      <c r="Q60" s="264" t="n"/>
      <c r="R60" s="264" t="n"/>
      <c r="S60" s="264" t="n"/>
      <c r="T60" s="264" t="n"/>
      <c r="U60" s="264" t="n"/>
      <c r="V60" s="264" t="n"/>
      <c r="W60" s="264" t="n"/>
    </row>
    <row r="61" customFormat="1" s="169">
      <c r="B61" s="43" t="n">
        <v>260</v>
      </c>
      <c r="C61" s="50" t="inlineStr">
        <is>
          <t>V. Tài sản dài hạn khác (260 = 261 + 262 + 263 + 268)</t>
        </is>
      </c>
      <c r="D61" s="168" t="n"/>
      <c r="E61" s="301" t="n">
        <v>1316</v>
      </c>
      <c r="F61" s="301" t="n">
        <v>807</v>
      </c>
      <c r="G61" s="301" t="n">
        <v>530</v>
      </c>
      <c r="H61" s="301" t="n">
        <v>14523</v>
      </c>
      <c r="I61" s="301" t="n">
        <v>13870</v>
      </c>
      <c r="J61" s="301" t="n"/>
      <c r="K61" s="301" t="n"/>
      <c r="L61" s="301" t="n"/>
      <c r="M61" s="301" t="n"/>
      <c r="N61" s="301" t="n"/>
      <c r="O61" s="301" t="n"/>
      <c r="P61" s="301" t="n"/>
      <c r="Q61" s="301" t="n"/>
      <c r="R61" s="301" t="n"/>
      <c r="S61" s="301" t="n"/>
      <c r="T61" s="301" t="n"/>
      <c r="U61" s="301" t="n"/>
      <c r="V61" s="301" t="n"/>
      <c r="W61" s="301" t="n"/>
    </row>
    <row r="62">
      <c r="B62" s="42" t="n">
        <v>261</v>
      </c>
      <c r="C62" s="51" t="inlineStr">
        <is>
          <t xml:space="preserve">  1. Chi phí trả trước dài hạn</t>
        </is>
      </c>
      <c r="D62" s="165" t="inlineStr">
        <is>
          <t>Other debtors and other assets</t>
        </is>
      </c>
      <c r="E62" s="264" t="n">
        <v>1316</v>
      </c>
      <c r="F62" s="264" t="n">
        <v>807</v>
      </c>
      <c r="G62" s="264" t="n">
        <v>530</v>
      </c>
      <c r="H62" s="264" t="n">
        <v>14523</v>
      </c>
      <c r="I62" s="264" t="n">
        <v>13870</v>
      </c>
      <c r="J62" s="264" t="n"/>
      <c r="K62" s="264" t="n"/>
      <c r="L62" s="264" t="n"/>
      <c r="M62" s="264" t="n"/>
      <c r="N62" s="264" t="n"/>
      <c r="O62" s="264" t="n"/>
      <c r="P62" s="264" t="n"/>
      <c r="Q62" s="264" t="n"/>
      <c r="R62" s="264" t="n"/>
      <c r="S62" s="264" t="n"/>
      <c r="T62" s="264" t="n"/>
      <c r="U62" s="264" t="n"/>
      <c r="V62" s="264" t="n"/>
      <c r="W62" s="264" t="n"/>
    </row>
    <row r="63">
      <c r="B63" s="42" t="n">
        <v>262</v>
      </c>
      <c r="C63" s="51" t="inlineStr">
        <is>
          <t xml:space="preserve">  2. Tài sản thuế thu nhập hoãn lại</t>
        </is>
      </c>
      <c r="D63" s="165" t="inlineStr">
        <is>
          <t>Other debtors and other assets</t>
        </is>
      </c>
      <c r="E63" s="264" t="n"/>
      <c r="F63" s="264" t="n"/>
      <c r="G63" s="264" t="n"/>
      <c r="H63" s="264" t="n"/>
      <c r="I63" s="264" t="n"/>
      <c r="J63" s="264" t="n"/>
      <c r="K63" s="264" t="n"/>
      <c r="L63" s="264" t="n"/>
      <c r="M63" s="264" t="n"/>
      <c r="N63" s="264" t="n"/>
      <c r="O63" s="264" t="n"/>
      <c r="P63" s="264" t="n"/>
      <c r="Q63" s="264" t="n"/>
      <c r="R63" s="264" t="n"/>
      <c r="S63" s="264" t="n"/>
      <c r="T63" s="264" t="n"/>
      <c r="U63" s="264" t="n"/>
      <c r="V63" s="264" t="n"/>
      <c r="W63" s="264" t="n"/>
    </row>
    <row r="64">
      <c r="B64" s="42" t="n">
        <v>263</v>
      </c>
      <c r="C64" s="51" t="inlineStr">
        <is>
          <t>3. Thiết bị, vật tư, phụ tùng thay thế dài hạn</t>
        </is>
      </c>
      <c r="D64" s="305" t="inlineStr">
        <is>
          <t>Other debtors and other assets</t>
        </is>
      </c>
      <c r="E64" s="264" t="n"/>
      <c r="F64" s="264" t="n"/>
      <c r="G64" s="264" t="n"/>
      <c r="H64" s="264" t="n"/>
      <c r="I64" s="264" t="n"/>
      <c r="J64" s="264" t="n"/>
      <c r="K64" s="264" t="n"/>
      <c r="L64" s="264" t="n"/>
      <c r="M64" s="264" t="n"/>
      <c r="N64" s="264" t="n"/>
      <c r="O64" s="264" t="n"/>
      <c r="P64" s="264" t="n"/>
      <c r="Q64" s="264" t="n"/>
      <c r="R64" s="264" t="n"/>
      <c r="S64" s="264" t="n"/>
      <c r="T64" s="264" t="n"/>
      <c r="U64" s="264" t="n"/>
      <c r="V64" s="264" t="n"/>
      <c r="W64" s="264" t="n"/>
    </row>
    <row r="65">
      <c r="B65" s="42" t="n">
        <v>268</v>
      </c>
      <c r="C65" s="51" t="inlineStr">
        <is>
          <t>4. Tài sản dài hạn khác</t>
        </is>
      </c>
      <c r="D65" s="305" t="inlineStr">
        <is>
          <t>Other debtors and other assets</t>
        </is>
      </c>
      <c r="E65" s="264" t="n"/>
      <c r="F65" s="264" t="n"/>
      <c r="G65" s="264" t="n"/>
      <c r="H65" s="264" t="n"/>
      <c r="I65" s="264" t="n"/>
      <c r="J65" s="264" t="n"/>
      <c r="K65" s="264" t="n"/>
      <c r="L65" s="264" t="n"/>
      <c r="M65" s="264" t="n"/>
      <c r="N65" s="264" t="n"/>
      <c r="O65" s="264" t="n"/>
      <c r="P65" s="264" t="n"/>
      <c r="Q65" s="264" t="n"/>
      <c r="R65" s="264" t="n"/>
      <c r="S65" s="264" t="n"/>
      <c r="T65" s="264" t="n"/>
      <c r="U65" s="264" t="n"/>
      <c r="V65" s="264" t="n"/>
      <c r="W65" s="264" t="n"/>
    </row>
    <row r="66">
      <c r="B66" s="42" t="n">
        <v>269</v>
      </c>
      <c r="C66" s="51" t="inlineStr">
        <is>
          <t>5. Lợi thế thương mại</t>
        </is>
      </c>
      <c r="D66" s="305" t="inlineStr">
        <is>
          <t>Other debtors and other assets</t>
        </is>
      </c>
      <c r="E66" s="264" t="n"/>
      <c r="F66" s="264" t="n">
        <v>36885</v>
      </c>
      <c r="G66" s="264" t="n">
        <v>32897</v>
      </c>
      <c r="H66" s="264" t="n">
        <v>73013</v>
      </c>
      <c r="I66" s="264" t="n">
        <v>64134</v>
      </c>
      <c r="J66" s="264" t="n"/>
      <c r="K66" s="264" t="n"/>
      <c r="L66" s="264" t="n"/>
      <c r="M66" s="264" t="n"/>
      <c r="N66" s="264" t="n"/>
      <c r="O66" s="264" t="n"/>
      <c r="P66" s="264" t="n"/>
      <c r="Q66" s="264" t="n"/>
      <c r="R66" s="264" t="n"/>
      <c r="S66" s="264" t="n"/>
      <c r="T66" s="264" t="n"/>
      <c r="U66" s="264" t="n"/>
      <c r="V66" s="264" t="n"/>
      <c r="W66" s="264" t="n"/>
    </row>
    <row r="67" ht="18.75" customFormat="1" customHeight="1" s="169">
      <c r="B67" s="52" t="n">
        <v>270</v>
      </c>
      <c r="C67" s="53" t="inlineStr">
        <is>
          <t>TỔNG CỘNG TÀI SẢN (270 = 100 + 200)</t>
        </is>
      </c>
      <c r="D67" s="54" t="n"/>
      <c r="E67" s="301" t="n">
        <v>390153</v>
      </c>
      <c r="F67" s="301" t="n">
        <v>588735</v>
      </c>
      <c r="G67" s="301" t="n">
        <v>600720</v>
      </c>
      <c r="H67" s="301" t="n">
        <v>991979</v>
      </c>
      <c r="I67" s="301" t="n">
        <v>1079605</v>
      </c>
      <c r="J67" s="301" t="n"/>
      <c r="K67" s="301" t="n"/>
      <c r="L67" s="301" t="n"/>
      <c r="M67" s="301" t="n"/>
      <c r="N67" s="301" t="n"/>
      <c r="O67" s="301" t="n"/>
      <c r="P67" s="301" t="n"/>
      <c r="Q67" s="301" t="n"/>
      <c r="R67" s="301" t="n"/>
      <c r="S67" s="301" t="n"/>
      <c r="T67" s="301" t="n"/>
      <c r="U67" s="301" t="n"/>
      <c r="V67" s="301" t="n"/>
      <c r="W67" s="301" t="n"/>
    </row>
    <row r="68" ht="18.75" customFormat="1" customHeight="1" s="169">
      <c r="B68" s="44" t="n">
        <v>300</v>
      </c>
      <c r="C68" s="49" t="inlineStr">
        <is>
          <t>C - NỢ PHẢI TRẢ (300= 310 + 330)</t>
        </is>
      </c>
      <c r="D68" s="168" t="n"/>
      <c r="E68" s="301" t="n">
        <v>191442</v>
      </c>
      <c r="F68" s="301" t="n">
        <v>215641</v>
      </c>
      <c r="G68" s="301" t="n">
        <v>213243</v>
      </c>
      <c r="H68" s="301" t="n">
        <v>185199</v>
      </c>
      <c r="I68" s="301" t="n">
        <v>270529</v>
      </c>
      <c r="J68" s="301" t="n"/>
      <c r="K68" s="301" t="n"/>
      <c r="L68" s="301" t="n"/>
      <c r="M68" s="301" t="n"/>
      <c r="N68" s="301" t="n"/>
      <c r="O68" s="301" t="n"/>
      <c r="P68" s="301" t="n"/>
      <c r="Q68" s="301" t="n"/>
      <c r="R68" s="301" t="n"/>
      <c r="S68" s="301" t="n"/>
      <c r="T68" s="301" t="n"/>
      <c r="U68" s="301" t="n"/>
      <c r="V68" s="301" t="n"/>
      <c r="W68" s="301" t="n"/>
    </row>
    <row r="69" customFormat="1" s="169">
      <c r="B69" s="43" t="n">
        <v>310</v>
      </c>
      <c r="C69" s="50" t="inlineStr">
        <is>
          <t>I. Nợ ngắn hạn</t>
        </is>
      </c>
      <c r="D69" s="168" t="n"/>
      <c r="E69" s="301" t="n">
        <v>144867</v>
      </c>
      <c r="F69" s="301" t="n">
        <v>161287</v>
      </c>
      <c r="G69" s="301" t="n">
        <v>156874</v>
      </c>
      <c r="H69" s="301" t="n">
        <v>133493</v>
      </c>
      <c r="I69" s="301" t="n">
        <v>219473</v>
      </c>
      <c r="J69" s="301" t="n"/>
      <c r="K69" s="301" t="n"/>
      <c r="L69" s="301" t="n"/>
      <c r="M69" s="301" t="n"/>
      <c r="N69" s="301" t="n"/>
      <c r="O69" s="301" t="n"/>
      <c r="P69" s="301" t="n"/>
      <c r="Q69" s="301" t="n"/>
      <c r="R69" s="301" t="n"/>
      <c r="S69" s="301" t="n"/>
      <c r="T69" s="301" t="n"/>
      <c r="U69" s="301" t="n"/>
      <c r="V69" s="301" t="n"/>
      <c r="W69" s="301" t="n"/>
    </row>
    <row r="70">
      <c r="B70" s="42" t="n">
        <v>311</v>
      </c>
      <c r="C70" s="51" t="inlineStr">
        <is>
          <t>1. Phải trả người bán ngắn hạn</t>
        </is>
      </c>
      <c r="D70" s="303" t="inlineStr">
        <is>
          <t>Trade Creditors (Accounts Payable)</t>
        </is>
      </c>
      <c r="E70" s="264" t="n">
        <v>31671</v>
      </c>
      <c r="F70" s="264" t="n">
        <v>29185</v>
      </c>
      <c r="G70" s="264" t="n">
        <v>12542</v>
      </c>
      <c r="H70" s="264" t="n">
        <v>2896</v>
      </c>
      <c r="I70" s="264" t="n">
        <v>14517</v>
      </c>
      <c r="J70" s="264" t="n"/>
      <c r="K70" s="264" t="n"/>
      <c r="L70" s="264" t="n"/>
      <c r="M70" s="264" t="n"/>
      <c r="N70" s="264" t="n"/>
      <c r="O70" s="264" t="n"/>
      <c r="P70" s="264" t="n"/>
      <c r="Q70" s="264" t="n"/>
      <c r="R70" s="264" t="n"/>
      <c r="S70" s="264" t="n"/>
      <c r="T70" s="264" t="n"/>
      <c r="U70" s="264" t="n"/>
      <c r="V70" s="264" t="n"/>
      <c r="W70" s="264" t="n"/>
      <c r="Z70" s="280" t="n"/>
      <c r="AA70" s="280" t="n"/>
    </row>
    <row r="71">
      <c r="B71" s="42" t="n">
        <v>312</v>
      </c>
      <c r="C71" s="51" t="inlineStr">
        <is>
          <t>2. Người mua trả tiền trước ngắn hạn</t>
        </is>
      </c>
      <c r="D71" s="302" t="inlineStr">
        <is>
          <t>Customers advances</t>
        </is>
      </c>
      <c r="E71" s="264" t="n">
        <v>1720</v>
      </c>
      <c r="F71" s="264" t="n">
        <v>1721</v>
      </c>
      <c r="G71" s="264" t="n">
        <v>6632</v>
      </c>
      <c r="H71" s="264" t="n">
        <v>670</v>
      </c>
      <c r="I71" s="264" t="n">
        <v>1070</v>
      </c>
      <c r="J71" s="264" t="n"/>
      <c r="K71" s="264" t="n"/>
      <c r="L71" s="264" t="n"/>
      <c r="M71" s="264" t="n"/>
      <c r="N71" s="264" t="n"/>
      <c r="O71" s="264" t="n"/>
      <c r="P71" s="264" t="n"/>
      <c r="Q71" s="264" t="n"/>
      <c r="R71" s="264" t="n"/>
      <c r="S71" s="264" t="n"/>
      <c r="T71" s="264" t="n"/>
      <c r="U71" s="264" t="n"/>
      <c r="V71" s="264" t="n"/>
      <c r="W71" s="264" t="n"/>
      <c r="Z71" s="280" t="n"/>
    </row>
    <row r="72">
      <c r="B72" s="42" t="n">
        <v>313</v>
      </c>
      <c r="C72" s="51" t="inlineStr">
        <is>
          <t>3. Thuế và các khoản phải nộp Nhà nước</t>
        </is>
      </c>
      <c r="D72" s="165" t="inlineStr">
        <is>
          <t>Tax Payable</t>
        </is>
      </c>
      <c r="E72" s="264" t="n">
        <v>5697</v>
      </c>
      <c r="F72" s="264" t="n">
        <v>2413</v>
      </c>
      <c r="G72" s="264" t="n">
        <v>2545</v>
      </c>
      <c r="H72" s="264" t="n">
        <v>4487</v>
      </c>
      <c r="I72" s="264" t="n">
        <v>6966</v>
      </c>
      <c r="J72" s="264" t="n"/>
      <c r="K72" s="264" t="n"/>
      <c r="L72" s="264" t="n"/>
      <c r="M72" s="264" t="n"/>
      <c r="N72" s="264" t="n"/>
      <c r="O72" s="264" t="n"/>
      <c r="P72" s="264" t="n"/>
      <c r="Q72" s="264" t="n"/>
      <c r="R72" s="264" t="n"/>
      <c r="S72" s="264" t="n"/>
      <c r="T72" s="264" t="n"/>
      <c r="U72" s="264" t="n"/>
      <c r="V72" s="264" t="n"/>
      <c r="W72" s="264" t="n"/>
    </row>
    <row r="73">
      <c r="B73" s="42" t="n">
        <v>314</v>
      </c>
      <c r="C73" s="51" t="inlineStr">
        <is>
          <t>4. Phải trả người lao động</t>
        </is>
      </c>
      <c r="D73" s="303" t="inlineStr">
        <is>
          <t>Accrued Expenses</t>
        </is>
      </c>
      <c r="E73" s="264" t="n"/>
      <c r="F73" s="264" t="n"/>
      <c r="G73" s="264" t="n"/>
      <c r="H73" s="264" t="n">
        <v>378</v>
      </c>
      <c r="I73" s="264" t="n">
        <v>394</v>
      </c>
      <c r="J73" s="264" t="n"/>
      <c r="K73" s="264" t="n"/>
      <c r="L73" s="264" t="n"/>
      <c r="M73" s="264" t="n"/>
      <c r="N73" s="264" t="n"/>
      <c r="O73" s="264" t="n"/>
      <c r="P73" s="264" t="n"/>
      <c r="Q73" s="264" t="n"/>
      <c r="R73" s="264" t="n"/>
      <c r="S73" s="264" t="n"/>
      <c r="T73" s="264" t="n"/>
      <c r="U73" s="264" t="n"/>
      <c r="V73" s="264" t="n"/>
      <c r="W73" s="264" t="n"/>
    </row>
    <row r="74">
      <c r="B74" s="42" t="n">
        <v>315</v>
      </c>
      <c r="C74" s="51" t="inlineStr">
        <is>
          <t>5. Chi phí phải trả ngắn hạn</t>
        </is>
      </c>
      <c r="D74" s="303" t="inlineStr">
        <is>
          <t>Accrued Expenses</t>
        </is>
      </c>
      <c r="E74" s="264" t="n">
        <v>52</v>
      </c>
      <c r="F74" s="264" t="n">
        <v>92</v>
      </c>
      <c r="G74" s="264" t="n">
        <v>400</v>
      </c>
      <c r="H74" s="264" t="n">
        <v>2297</v>
      </c>
      <c r="I74" s="264" t="n">
        <v>2186</v>
      </c>
      <c r="J74" s="264" t="n"/>
      <c r="K74" s="264" t="n"/>
      <c r="L74" s="264" t="n"/>
      <c r="M74" s="264" t="n"/>
      <c r="N74" s="264" t="n"/>
      <c r="O74" s="264" t="n"/>
      <c r="P74" s="264" t="n"/>
      <c r="Q74" s="264" t="n"/>
      <c r="R74" s="264" t="n"/>
      <c r="S74" s="264" t="n"/>
      <c r="T74" s="264" t="n"/>
      <c r="U74" s="264" t="n"/>
      <c r="V74" s="264" t="n"/>
      <c r="W74" s="264" t="n"/>
    </row>
    <row r="75">
      <c r="B75" s="42" t="n">
        <v>316</v>
      </c>
      <c r="C75" s="51" t="inlineStr">
        <is>
          <t>6. Phải trả nội bộ ngắn hạn</t>
        </is>
      </c>
      <c r="D75" s="302" t="inlineStr">
        <is>
          <t>Other Creditors and Provisions</t>
        </is>
      </c>
      <c r="E75" s="264" t="n"/>
      <c r="F75" s="264" t="n"/>
      <c r="G75" s="264" t="n"/>
      <c r="H75" s="264" t="n"/>
      <c r="I75" s="264" t="n"/>
      <c r="J75" s="264" t="n"/>
      <c r="K75" s="264" t="n"/>
      <c r="L75" s="264" t="n"/>
      <c r="M75" s="264" t="n"/>
      <c r="N75" s="264" t="n"/>
      <c r="O75" s="264" t="n"/>
      <c r="P75" s="264" t="n"/>
      <c r="Q75" s="264" t="n"/>
      <c r="R75" s="264" t="n"/>
      <c r="S75" s="264" t="n"/>
      <c r="T75" s="264" t="n"/>
      <c r="U75" s="264" t="n"/>
      <c r="V75" s="264" t="n"/>
      <c r="W75" s="264" t="n"/>
    </row>
    <row r="76">
      <c r="B76" s="42" t="n">
        <v>317</v>
      </c>
      <c r="C76" s="51" t="inlineStr">
        <is>
          <t>7. Phải trả theo tiến độ kế hoạch hợp đồng xây dựng</t>
        </is>
      </c>
      <c r="D76" s="302" t="inlineStr">
        <is>
          <t>Other Creditors and Provisions</t>
        </is>
      </c>
      <c r="E76" s="264" t="n"/>
      <c r="F76" s="264" t="n"/>
      <c r="G76" s="264" t="n"/>
      <c r="H76" s="264" t="n"/>
      <c r="I76" s="264" t="n"/>
      <c r="J76" s="264" t="n"/>
      <c r="K76" s="264" t="n"/>
      <c r="L76" s="264" t="n"/>
      <c r="M76" s="264" t="n"/>
      <c r="N76" s="264" t="n"/>
      <c r="O76" s="264" t="n"/>
      <c r="P76" s="264" t="n"/>
      <c r="Q76" s="264" t="n"/>
      <c r="R76" s="264" t="n"/>
      <c r="S76" s="264" t="n"/>
      <c r="T76" s="264" t="n"/>
      <c r="U76" s="264" t="n"/>
      <c r="V76" s="264" t="n"/>
      <c r="W76" s="264" t="n"/>
    </row>
    <row r="77">
      <c r="B77" s="42" t="n">
        <v>318</v>
      </c>
      <c r="C77" s="51" t="inlineStr">
        <is>
          <t xml:space="preserve">8. Doanh thu chưa thực hiện ngắn hạn </t>
        </is>
      </c>
      <c r="D77" s="303" t="inlineStr">
        <is>
          <t>Short-term Deferred Income</t>
        </is>
      </c>
      <c r="E77" s="264" t="n">
        <v>144</v>
      </c>
      <c r="F77" s="264" t="n">
        <v>124</v>
      </c>
      <c r="G77" s="264" t="n">
        <v>177</v>
      </c>
      <c r="H77" s="264" t="n"/>
      <c r="I77" s="264" t="n">
        <v>9</v>
      </c>
      <c r="J77" s="264" t="n"/>
      <c r="K77" s="264" t="n"/>
      <c r="L77" s="264" t="n"/>
      <c r="M77" s="264" t="n"/>
      <c r="N77" s="264" t="n"/>
      <c r="O77" s="264" t="n"/>
      <c r="P77" s="264" t="n"/>
      <c r="Q77" s="264" t="n"/>
      <c r="R77" s="264" t="n"/>
      <c r="S77" s="264" t="n"/>
      <c r="T77" s="264" t="n"/>
      <c r="U77" s="264" t="n"/>
      <c r="V77" s="264" t="n"/>
      <c r="W77" s="264" t="n"/>
    </row>
    <row r="78">
      <c r="B78" s="42" t="n">
        <v>319</v>
      </c>
      <c r="C78" s="51" t="inlineStr">
        <is>
          <t>9. Phải trả ngắn hạn khác</t>
        </is>
      </c>
      <c r="D78" s="302" t="inlineStr">
        <is>
          <t>Other Creditors and Provisions</t>
        </is>
      </c>
      <c r="E78" s="264" t="n"/>
      <c r="F78" s="264" t="n"/>
      <c r="G78" s="264" t="n">
        <v>2</v>
      </c>
      <c r="H78" s="264" t="n">
        <v>177</v>
      </c>
      <c r="I78" s="264" t="n">
        <v>290</v>
      </c>
      <c r="J78" s="264" t="n"/>
      <c r="K78" s="264" t="n"/>
      <c r="L78" s="264" t="n"/>
      <c r="M78" s="264" t="n"/>
      <c r="N78" s="264" t="n"/>
      <c r="O78" s="264" t="n"/>
      <c r="P78" s="264" t="n"/>
      <c r="Q78" s="264" t="n"/>
      <c r="R78" s="264" t="n"/>
      <c r="S78" s="264" t="n"/>
      <c r="T78" s="264" t="n"/>
      <c r="U78" s="264" t="n"/>
      <c r="V78" s="264" t="n"/>
      <c r="W78" s="264" t="n"/>
    </row>
    <row r="79">
      <c r="B79" s="42" t="n">
        <v>320</v>
      </c>
      <c r="C79" s="51" t="inlineStr">
        <is>
          <t>10. Vay và nợ thuê tài chính ngắn hạn</t>
        </is>
      </c>
      <c r="D79" s="303" t="inlineStr">
        <is>
          <t>Short Term Debt*</t>
        </is>
      </c>
      <c r="E79" s="264" t="n">
        <v>105582</v>
      </c>
      <c r="F79" s="264" t="n">
        <v>127752</v>
      </c>
      <c r="G79" s="264" t="n">
        <v>134577</v>
      </c>
      <c r="H79" s="264" t="n">
        <v>122589</v>
      </c>
      <c r="I79" s="264" t="n">
        <v>194042</v>
      </c>
      <c r="J79" s="264" t="n"/>
      <c r="K79" s="264" t="n"/>
      <c r="L79" s="264" t="n"/>
      <c r="M79" s="264" t="n"/>
      <c r="N79" s="264" t="n"/>
      <c r="O79" s="264" t="n"/>
      <c r="P79" s="264" t="n"/>
      <c r="Q79" s="264" t="n"/>
      <c r="R79" s="264" t="n"/>
      <c r="S79" s="264" t="n"/>
      <c r="T79" s="264" t="n"/>
      <c r="U79" s="264" t="n"/>
      <c r="V79" s="264" t="n"/>
      <c r="W79" s="264" t="n"/>
      <c r="Y79" s="280" t="n"/>
      <c r="Z79" s="280" t="n"/>
    </row>
    <row r="80">
      <c r="B80" s="42" t="n">
        <v>321</v>
      </c>
      <c r="C80" s="51" t="inlineStr">
        <is>
          <t xml:space="preserve">11. Dự phòng phải trả ngắn hạn </t>
        </is>
      </c>
      <c r="D80" s="302" t="inlineStr">
        <is>
          <t>Other Creditors and Provisions</t>
        </is>
      </c>
      <c r="E80" s="264" t="n"/>
      <c r="F80" s="264" t="n"/>
      <c r="G80" s="264" t="n"/>
      <c r="H80" s="264" t="n"/>
      <c r="I80" s="264" t="n"/>
      <c r="J80" s="264" t="n"/>
      <c r="K80" s="264" t="n"/>
      <c r="L80" s="264" t="n"/>
      <c r="M80" s="264" t="n"/>
      <c r="N80" s="264" t="n"/>
      <c r="O80" s="264" t="n"/>
      <c r="P80" s="264" t="n"/>
      <c r="Q80" s="264" t="n"/>
      <c r="R80" s="264" t="n"/>
      <c r="S80" s="264" t="n"/>
      <c r="T80" s="264" t="n"/>
      <c r="U80" s="264" t="n"/>
      <c r="V80" s="264" t="n"/>
      <c r="W80" s="264" t="n"/>
    </row>
    <row r="81">
      <c r="B81" s="42" t="n">
        <v>322</v>
      </c>
      <c r="C81" s="51" t="inlineStr">
        <is>
          <t xml:space="preserve">12. Quỹ khen thưởng, phúc lợi </t>
        </is>
      </c>
      <c r="D81" s="302" t="inlineStr">
        <is>
          <t>Other Creditors and Provisions</t>
        </is>
      </c>
      <c r="E81" s="264" t="n"/>
      <c r="F81" s="264" t="n"/>
      <c r="G81" s="264" t="n"/>
      <c r="H81" s="264" t="n"/>
      <c r="I81" s="264" t="n"/>
      <c r="J81" s="264" t="n"/>
      <c r="K81" s="264" t="n"/>
      <c r="L81" s="264" t="n"/>
      <c r="M81" s="264" t="n"/>
      <c r="N81" s="264" t="n"/>
      <c r="O81" s="264" t="n"/>
      <c r="P81" s="264" t="n"/>
      <c r="Q81" s="264" t="n"/>
      <c r="R81" s="264" t="n"/>
      <c r="S81" s="264" t="n"/>
      <c r="T81" s="264" t="n"/>
      <c r="U81" s="264" t="n"/>
      <c r="V81" s="264" t="n"/>
      <c r="W81" s="264" t="n"/>
    </row>
    <row r="82">
      <c r="B82" s="42" t="n">
        <v>323</v>
      </c>
      <c r="C82" s="51" t="inlineStr">
        <is>
          <t>13. Quỹ bình ổn giá</t>
        </is>
      </c>
      <c r="D82" s="302" t="inlineStr">
        <is>
          <t>Other Creditors and Provisions</t>
        </is>
      </c>
      <c r="E82" s="264" t="n"/>
      <c r="F82" s="264" t="n"/>
      <c r="G82" s="264" t="n"/>
      <c r="H82" s="264" t="n"/>
      <c r="I82" s="264" t="n"/>
      <c r="J82" s="264" t="n"/>
      <c r="K82" s="264" t="n"/>
      <c r="L82" s="264" t="n"/>
      <c r="M82" s="264" t="n"/>
      <c r="N82" s="264" t="n"/>
      <c r="O82" s="264" t="n"/>
      <c r="P82" s="264" t="n"/>
      <c r="Q82" s="264" t="n"/>
      <c r="R82" s="264" t="n"/>
      <c r="S82" s="264" t="n"/>
      <c r="T82" s="264" t="n"/>
      <c r="U82" s="264" t="n"/>
      <c r="V82" s="264" t="n"/>
      <c r="W82" s="264" t="n"/>
    </row>
    <row r="83">
      <c r="B83" s="42" t="n">
        <v>324</v>
      </c>
      <c r="C83" s="51" t="inlineStr">
        <is>
          <t>14. Giao dịch mua bán lại trái phiếu Chính phủ</t>
        </is>
      </c>
      <c r="D83" s="302" t="inlineStr">
        <is>
          <t>Other Creditors and Provisions</t>
        </is>
      </c>
      <c r="E83" s="264" t="n"/>
      <c r="F83" s="264" t="n"/>
      <c r="G83" s="264" t="n"/>
      <c r="H83" s="264" t="n"/>
      <c r="I83" s="264" t="n"/>
      <c r="J83" s="264" t="n"/>
      <c r="K83" s="264" t="n"/>
      <c r="L83" s="264" t="n"/>
      <c r="M83" s="264" t="n"/>
      <c r="N83" s="264" t="n"/>
      <c r="O83" s="264" t="n"/>
      <c r="P83" s="264" t="n"/>
      <c r="Q83" s="264" t="n"/>
      <c r="R83" s="264" t="n"/>
      <c r="S83" s="264" t="n"/>
      <c r="T83" s="264" t="n"/>
      <c r="U83" s="264" t="n"/>
      <c r="V83" s="264" t="n"/>
      <c r="W83" s="264" t="n"/>
    </row>
    <row r="84" customFormat="1" s="169">
      <c r="B84" s="43" t="n">
        <v>330</v>
      </c>
      <c r="C84" s="50" t="inlineStr">
        <is>
          <t>II. Nợ dài hạn</t>
        </is>
      </c>
      <c r="D84" s="168" t="n"/>
      <c r="E84" s="301" t="n">
        <v>46575</v>
      </c>
      <c r="F84" s="301" t="n">
        <v>54354</v>
      </c>
      <c r="G84" s="301" t="n">
        <v>56369</v>
      </c>
      <c r="H84" s="301" t="n">
        <v>51706</v>
      </c>
      <c r="I84" s="301" t="n">
        <v>51056</v>
      </c>
      <c r="J84" s="301" t="n"/>
      <c r="K84" s="301" t="n"/>
      <c r="L84" s="301" t="n"/>
      <c r="M84" s="301" t="n"/>
      <c r="N84" s="301" t="n"/>
      <c r="O84" s="301" t="n"/>
      <c r="P84" s="301" t="n"/>
      <c r="Q84" s="301" t="n"/>
      <c r="R84" s="301" t="n"/>
      <c r="S84" s="301" t="n"/>
      <c r="T84" s="301" t="n"/>
      <c r="U84" s="301" t="n"/>
      <c r="V84" s="301" t="n"/>
      <c r="W84" s="301" t="n"/>
    </row>
    <row r="85">
      <c r="B85" s="42" t="n">
        <v>331</v>
      </c>
      <c r="C85" s="51" t="inlineStr">
        <is>
          <t>1. Phải trả người bán dài hạn</t>
        </is>
      </c>
      <c r="D85" s="302" t="inlineStr">
        <is>
          <t>Other Creditors and Provisions</t>
        </is>
      </c>
      <c r="E85" s="264" t="n"/>
      <c r="F85" s="264" t="n"/>
      <c r="G85" s="264" t="n"/>
      <c r="H85" s="264" t="n"/>
      <c r="I85" s="264" t="n"/>
      <c r="J85" s="264" t="n"/>
      <c r="K85" s="264" t="n"/>
      <c r="L85" s="264" t="n"/>
      <c r="M85" s="264" t="n"/>
      <c r="N85" s="264" t="n"/>
      <c r="O85" s="264" t="n"/>
      <c r="P85" s="264" t="n"/>
      <c r="Q85" s="264" t="n"/>
      <c r="R85" s="264" t="n"/>
      <c r="S85" s="264" t="n"/>
      <c r="T85" s="264" t="n"/>
      <c r="U85" s="264" t="n"/>
      <c r="V85" s="264" t="n"/>
      <c r="W85" s="264" t="n"/>
    </row>
    <row r="86">
      <c r="B86" s="42" t="n">
        <v>332</v>
      </c>
      <c r="C86" s="51" t="inlineStr">
        <is>
          <t>2. Người mua trả tiền trước dài hạn</t>
        </is>
      </c>
      <c r="D86" s="302" t="inlineStr">
        <is>
          <t>Other Creditors and Provisions</t>
        </is>
      </c>
      <c r="E86" s="264" t="n">
        <v>42062</v>
      </c>
      <c r="F86" s="264" t="n">
        <v>37572</v>
      </c>
      <c r="G86" s="264" t="n">
        <v>35024</v>
      </c>
      <c r="H86" s="264" t="n">
        <v>35024</v>
      </c>
      <c r="I86" s="264" t="n">
        <v>35024</v>
      </c>
      <c r="J86" s="264" t="n"/>
      <c r="K86" s="264" t="n"/>
      <c r="L86" s="264" t="n"/>
      <c r="M86" s="264" t="n"/>
      <c r="N86" s="264" t="n"/>
      <c r="O86" s="264" t="n"/>
      <c r="P86" s="264" t="n"/>
      <c r="Q86" s="264" t="n"/>
      <c r="R86" s="264" t="n"/>
      <c r="S86" s="264" t="n"/>
      <c r="T86" s="264" t="n"/>
      <c r="U86" s="264" t="n"/>
      <c r="V86" s="264" t="n"/>
      <c r="W86" s="264" t="n"/>
    </row>
    <row r="87">
      <c r="B87" s="42" t="n">
        <v>333</v>
      </c>
      <c r="C87" s="51" t="inlineStr">
        <is>
          <t>3. Chi phí phải trả dài hạn</t>
        </is>
      </c>
      <c r="D87" s="302" t="inlineStr">
        <is>
          <t>Other Creditors and Provisions</t>
        </is>
      </c>
      <c r="E87" s="264" t="n"/>
      <c r="F87" s="264" t="n">
        <v>12391</v>
      </c>
      <c r="G87" s="264" t="n">
        <v>12391</v>
      </c>
      <c r="H87" s="264" t="n">
        <v>12391</v>
      </c>
      <c r="I87" s="264" t="n">
        <v>11890</v>
      </c>
      <c r="J87" s="264" t="n"/>
      <c r="K87" s="264" t="n"/>
      <c r="L87" s="264" t="n"/>
      <c r="M87" s="264" t="n"/>
      <c r="N87" s="264" t="n"/>
      <c r="O87" s="264" t="n"/>
      <c r="P87" s="264" t="n"/>
      <c r="Q87" s="264" t="n"/>
      <c r="R87" s="264" t="n"/>
      <c r="S87" s="264" t="n"/>
      <c r="T87" s="264" t="n"/>
      <c r="U87" s="264" t="n"/>
      <c r="V87" s="264" t="n"/>
      <c r="W87" s="264" t="n"/>
    </row>
    <row r="88">
      <c r="B88" s="42" t="n">
        <v>334</v>
      </c>
      <c r="C88" s="51" t="inlineStr">
        <is>
          <t>4. Phải trả nội bộ về vốn kinh doanh</t>
        </is>
      </c>
      <c r="D88" s="302" t="inlineStr">
        <is>
          <t>Other Creditors and Provisions</t>
        </is>
      </c>
      <c r="E88" s="264" t="n"/>
      <c r="F88" s="264" t="n"/>
      <c r="G88" s="264" t="n"/>
      <c r="H88" s="264" t="n"/>
      <c r="I88" s="264" t="n"/>
      <c r="J88" s="264" t="n"/>
      <c r="K88" s="264" t="n"/>
      <c r="L88" s="264" t="n"/>
      <c r="M88" s="264" t="n"/>
      <c r="N88" s="264" t="n"/>
      <c r="O88" s="264" t="n"/>
      <c r="P88" s="264" t="n"/>
      <c r="Q88" s="264" t="n"/>
      <c r="R88" s="264" t="n"/>
      <c r="S88" s="264" t="n"/>
      <c r="T88" s="264" t="n"/>
      <c r="U88" s="264" t="n"/>
      <c r="V88" s="264" t="n"/>
      <c r="W88" s="264" t="n"/>
    </row>
    <row r="89">
      <c r="B89" s="42" t="n">
        <v>335</v>
      </c>
      <c r="C89" s="51" t="inlineStr">
        <is>
          <t>5. Phải trả nội bộ dài hạn</t>
        </is>
      </c>
      <c r="D89" s="302" t="inlineStr">
        <is>
          <t>Other Creditors and Provisions</t>
        </is>
      </c>
      <c r="E89" s="264" t="n"/>
      <c r="F89" s="264" t="n"/>
      <c r="G89" s="264" t="n"/>
      <c r="H89" s="264" t="n"/>
      <c r="I89" s="264" t="n"/>
      <c r="J89" s="264" t="n"/>
      <c r="K89" s="264" t="n"/>
      <c r="L89" s="264" t="n"/>
      <c r="M89" s="264" t="n"/>
      <c r="N89" s="264" t="n"/>
      <c r="O89" s="264" t="n"/>
      <c r="P89" s="264" t="n"/>
      <c r="Q89" s="264" t="n"/>
      <c r="R89" s="264" t="n"/>
      <c r="S89" s="264" t="n"/>
      <c r="T89" s="264" t="n"/>
      <c r="U89" s="264" t="n"/>
      <c r="V89" s="264" t="n"/>
      <c r="W89" s="264" t="n"/>
    </row>
    <row r="90">
      <c r="B90" s="42" t="n">
        <v>336</v>
      </c>
      <c r="C90" s="51" t="inlineStr">
        <is>
          <t xml:space="preserve">6. Doanh thu chưa thực hiện dài hạn </t>
        </is>
      </c>
      <c r="D90" s="302" t="inlineStr">
        <is>
          <t>Other Creditors and Provisions</t>
        </is>
      </c>
      <c r="E90" s="264" t="n">
        <v>4513</v>
      </c>
      <c r="F90" s="264" t="n">
        <v>4391</v>
      </c>
      <c r="G90" s="264" t="n">
        <v>4214</v>
      </c>
      <c r="H90" s="264" t="n">
        <v>4290</v>
      </c>
      <c r="I90" s="264" t="n">
        <v>4142</v>
      </c>
      <c r="J90" s="264" t="n"/>
      <c r="K90" s="264" t="n"/>
      <c r="L90" s="264" t="n"/>
      <c r="M90" s="264" t="n"/>
      <c r="N90" s="264" t="n"/>
      <c r="O90" s="264" t="n"/>
      <c r="P90" s="264" t="n"/>
      <c r="Q90" s="264" t="n"/>
      <c r="R90" s="264" t="n"/>
      <c r="S90" s="264" t="n"/>
      <c r="T90" s="264" t="n"/>
      <c r="U90" s="264" t="n"/>
      <c r="V90" s="264" t="n"/>
      <c r="W90" s="264" t="n"/>
    </row>
    <row r="91">
      <c r="B91" s="42" t="n">
        <v>337</v>
      </c>
      <c r="C91" s="51" t="inlineStr">
        <is>
          <t>7. Phải trả dài hạn khác</t>
        </is>
      </c>
      <c r="D91" s="302" t="inlineStr">
        <is>
          <t>Other Creditors and Provisions</t>
        </is>
      </c>
      <c r="E91" s="264" t="n"/>
      <c r="F91" s="264" t="n"/>
      <c r="G91" s="264" t="n"/>
      <c r="H91" s="264" t="n"/>
      <c r="I91" s="264" t="n"/>
      <c r="J91" s="264" t="n"/>
      <c r="K91" s="264" t="n"/>
      <c r="L91" s="264" t="n"/>
      <c r="M91" s="264" t="n"/>
      <c r="N91" s="264" t="n"/>
      <c r="O91" s="264" t="n"/>
      <c r="P91" s="264" t="n"/>
      <c r="Q91" s="264" t="n"/>
      <c r="R91" s="264" t="n"/>
      <c r="S91" s="264" t="n"/>
      <c r="T91" s="264" t="n"/>
      <c r="U91" s="264" t="n"/>
      <c r="V91" s="264" t="n"/>
      <c r="W91" s="264" t="n"/>
    </row>
    <row r="92">
      <c r="B92" s="42" t="n">
        <v>338</v>
      </c>
      <c r="C92" s="51" t="inlineStr">
        <is>
          <t xml:space="preserve">8. Vay và nợ thuê tài chính dài hạn </t>
        </is>
      </c>
      <c r="D92" s="303" t="inlineStr">
        <is>
          <t>Existing Long Term Debt and Financial Leases</t>
        </is>
      </c>
      <c r="E92" s="264" t="n"/>
      <c r="F92" s="264" t="n"/>
      <c r="G92" s="264" t="n">
        <v>4740</v>
      </c>
      <c r="H92" s="264" t="n"/>
      <c r="I92" s="264" t="n"/>
      <c r="J92" s="264" t="n"/>
      <c r="K92" s="264" t="n"/>
      <c r="L92" s="264" t="n"/>
      <c r="M92" s="264" t="n"/>
      <c r="N92" s="264" t="n"/>
      <c r="O92" s="264" t="n"/>
      <c r="P92" s="264" t="n"/>
      <c r="Q92" s="264" t="n"/>
      <c r="R92" s="264" t="n"/>
      <c r="S92" s="264" t="n"/>
      <c r="T92" s="264" t="n"/>
      <c r="U92" s="264" t="n"/>
      <c r="V92" s="264" t="n"/>
      <c r="W92" s="264" t="n"/>
    </row>
    <row r="93">
      <c r="B93" s="42" t="n">
        <v>339</v>
      </c>
      <c r="C93" s="51" t="inlineStr">
        <is>
          <t>9. Trái phiếu chuyển đổi</t>
        </is>
      </c>
      <c r="D93" s="303" t="inlineStr">
        <is>
          <t>Existing Long Term Debt and Financial Leases</t>
        </is>
      </c>
      <c r="E93" s="264" t="n"/>
      <c r="F93" s="264" t="n"/>
      <c r="G93" s="264" t="n"/>
      <c r="H93" s="264" t="n"/>
      <c r="I93" s="264" t="n"/>
      <c r="J93" s="264" t="n"/>
      <c r="K93" s="264" t="n"/>
      <c r="L93" s="264" t="n"/>
      <c r="M93" s="264" t="n"/>
      <c r="N93" s="264" t="n"/>
      <c r="O93" s="264" t="n"/>
      <c r="P93" s="264" t="n"/>
      <c r="Q93" s="264" t="n"/>
      <c r="R93" s="264" t="n"/>
      <c r="S93" s="264" t="n"/>
      <c r="T93" s="264" t="n"/>
      <c r="U93" s="264" t="n"/>
      <c r="V93" s="264" t="n"/>
      <c r="W93" s="264" t="n"/>
    </row>
    <row r="94">
      <c r="B94" s="42" t="n">
        <v>340</v>
      </c>
      <c r="C94" s="51" t="inlineStr">
        <is>
          <t>10. Cổ phiếu ưu đãi</t>
        </is>
      </c>
      <c r="D94" s="303" t="inlineStr">
        <is>
          <t>Existing Long Term Debt and Financial Leases</t>
        </is>
      </c>
      <c r="E94" s="264" t="n"/>
      <c r="F94" s="264" t="n"/>
      <c r="G94" s="264" t="n"/>
      <c r="H94" s="264" t="n"/>
      <c r="I94" s="264" t="n"/>
      <c r="J94" s="264" t="n"/>
      <c r="K94" s="264" t="n"/>
      <c r="L94" s="264" t="n"/>
      <c r="M94" s="264" t="n"/>
      <c r="N94" s="264" t="n"/>
      <c r="O94" s="264" t="n"/>
      <c r="P94" s="264" t="n"/>
      <c r="Q94" s="264" t="n"/>
      <c r="R94" s="264" t="n"/>
      <c r="S94" s="264" t="n"/>
      <c r="T94" s="264" t="n"/>
      <c r="U94" s="264" t="n"/>
      <c r="V94" s="264" t="n"/>
      <c r="W94" s="264" t="n"/>
    </row>
    <row r="95">
      <c r="B95" s="42" t="n">
        <v>341</v>
      </c>
      <c r="C95" s="51" t="inlineStr">
        <is>
          <t xml:space="preserve">11. Thuế thu nhập hoãn lại phải trả </t>
        </is>
      </c>
      <c r="D95" s="165" t="inlineStr">
        <is>
          <t>Tax Payable</t>
        </is>
      </c>
      <c r="E95" s="264" t="n"/>
      <c r="F95" s="264" t="n"/>
      <c r="G95" s="264" t="n"/>
      <c r="H95" s="264" t="n"/>
      <c r="I95" s="264" t="n"/>
      <c r="J95" s="264" t="n"/>
      <c r="K95" s="264" t="n"/>
      <c r="L95" s="264" t="n"/>
      <c r="M95" s="264" t="n"/>
      <c r="N95" s="264" t="n"/>
      <c r="O95" s="264" t="n"/>
      <c r="P95" s="264" t="n"/>
      <c r="Q95" s="264" t="n"/>
      <c r="R95" s="264" t="n"/>
      <c r="S95" s="264" t="n"/>
      <c r="T95" s="264" t="n"/>
      <c r="U95" s="264" t="n"/>
      <c r="V95" s="264" t="n"/>
      <c r="W95" s="264" t="n"/>
    </row>
    <row r="96">
      <c r="B96" s="42" t="n">
        <v>342</v>
      </c>
      <c r="C96" s="51" t="inlineStr">
        <is>
          <t xml:space="preserve">12. Dự phòng phải trả dài hạn </t>
        </is>
      </c>
      <c r="D96" s="302" t="inlineStr">
        <is>
          <t>Other Creditors and Provisions</t>
        </is>
      </c>
      <c r="E96" s="264" t="n"/>
      <c r="F96" s="264" t="n"/>
      <c r="G96" s="264" t="n"/>
      <c r="H96" s="264" t="n"/>
      <c r="I96" s="264" t="n"/>
      <c r="J96" s="264" t="n"/>
      <c r="K96" s="264" t="n"/>
      <c r="L96" s="264" t="n"/>
      <c r="M96" s="264" t="n"/>
      <c r="N96" s="264" t="n"/>
      <c r="O96" s="264" t="n"/>
      <c r="P96" s="264" t="n"/>
      <c r="Q96" s="264" t="n"/>
      <c r="R96" s="264" t="n"/>
      <c r="S96" s="264" t="n"/>
      <c r="T96" s="264" t="n"/>
      <c r="U96" s="264" t="n"/>
      <c r="V96" s="264" t="n"/>
      <c r="W96" s="264" t="n"/>
    </row>
    <row r="97">
      <c r="B97" s="42" t="n">
        <v>343</v>
      </c>
      <c r="C97" s="51" t="inlineStr">
        <is>
          <t>13. Quỹ phát triển khoa học và công nghệ</t>
        </is>
      </c>
      <c r="D97" s="302" t="inlineStr">
        <is>
          <t>Other Creditors and Provisions</t>
        </is>
      </c>
      <c r="E97" s="264" t="n"/>
      <c r="F97" s="264" t="n"/>
      <c r="G97" s="264" t="n"/>
      <c r="H97" s="264" t="n"/>
      <c r="I97" s="264" t="n"/>
      <c r="J97" s="264" t="n"/>
      <c r="K97" s="264" t="n"/>
      <c r="L97" s="264" t="n"/>
      <c r="M97" s="264" t="n"/>
      <c r="N97" s="264" t="n"/>
      <c r="O97" s="264" t="n"/>
      <c r="P97" s="264" t="n"/>
      <c r="Q97" s="264" t="n"/>
      <c r="R97" s="264" t="n"/>
      <c r="S97" s="264" t="n"/>
      <c r="T97" s="264" t="n"/>
      <c r="U97" s="264" t="n"/>
      <c r="V97" s="264" t="n"/>
      <c r="W97" s="264" t="n"/>
    </row>
    <row r="98" ht="18.75" customFormat="1" customHeight="1" s="169">
      <c r="B98" s="44" t="n">
        <v>400</v>
      </c>
      <c r="C98" s="49" t="inlineStr">
        <is>
          <t>D - VỐN CHỦ SỞ HỮU (400=410+430)</t>
        </is>
      </c>
      <c r="D98" s="168" t="n"/>
      <c r="E98" s="301" t="n">
        <v>198711</v>
      </c>
      <c r="F98" s="301" t="n">
        <v>373094</v>
      </c>
      <c r="G98" s="301" t="n">
        <v>387477</v>
      </c>
      <c r="H98" s="301" t="n">
        <v>806781</v>
      </c>
      <c r="I98" s="301" t="n">
        <v>809076</v>
      </c>
      <c r="J98" s="301" t="n"/>
      <c r="K98" s="301" t="n"/>
      <c r="L98" s="301" t="n"/>
      <c r="M98" s="301" t="n"/>
      <c r="N98" s="301" t="n"/>
      <c r="O98" s="301" t="n"/>
      <c r="P98" s="301" t="n"/>
      <c r="Q98" s="301" t="n"/>
      <c r="R98" s="301" t="n"/>
      <c r="S98" s="301" t="n"/>
      <c r="T98" s="301" t="n"/>
      <c r="U98" s="301" t="n"/>
      <c r="V98" s="301" t="n"/>
      <c r="W98" s="301" t="n"/>
    </row>
    <row r="99" customFormat="1" s="169">
      <c r="B99" s="43" t="n">
        <v>410</v>
      </c>
      <c r="C99" s="50" t="inlineStr">
        <is>
          <t>I. Vốn chủ sở hữu</t>
        </is>
      </c>
      <c r="D99" s="168" t="n"/>
      <c r="E99" s="301" t="n">
        <v>198711</v>
      </c>
      <c r="F99" s="301" t="n">
        <v>373094</v>
      </c>
      <c r="G99" s="301" t="n">
        <v>387477</v>
      </c>
      <c r="H99" s="301" t="n">
        <v>806781</v>
      </c>
      <c r="I99" s="301" t="n">
        <v>809076</v>
      </c>
      <c r="J99" s="301" t="n"/>
      <c r="K99" s="301" t="n"/>
      <c r="L99" s="301" t="n"/>
      <c r="M99" s="301" t="n"/>
      <c r="N99" s="301" t="n"/>
      <c r="O99" s="301" t="n"/>
      <c r="P99" s="301" t="n"/>
      <c r="Q99" s="301" t="n"/>
      <c r="R99" s="301" t="n"/>
      <c r="S99" s="301" t="n"/>
      <c r="T99" s="301" t="n"/>
      <c r="U99" s="301" t="n"/>
      <c r="V99" s="301" t="n"/>
      <c r="W99" s="301" t="n"/>
    </row>
    <row r="100">
      <c r="B100" s="42" t="n">
        <v>411</v>
      </c>
      <c r="C100" s="51" t="inlineStr">
        <is>
          <t>1. Vốn góp của chủ sở hữu (411 = 411a + 411b)</t>
        </is>
      </c>
      <c r="D100" s="303" t="inlineStr">
        <is>
          <t>Share Capital and Reserves</t>
        </is>
      </c>
      <c r="E100" s="264" t="n">
        <v>143750</v>
      </c>
      <c r="F100" s="264" t="n">
        <v>318750</v>
      </c>
      <c r="G100" s="264" t="n">
        <v>318750</v>
      </c>
      <c r="H100" s="264" t="n">
        <v>666562</v>
      </c>
      <c r="I100" s="264" t="n">
        <v>689877</v>
      </c>
      <c r="J100" s="264" t="n"/>
      <c r="K100" s="264" t="n"/>
      <c r="L100" s="264" t="n"/>
      <c r="M100" s="264" t="n"/>
      <c r="N100" s="264" t="n"/>
      <c r="O100" s="264" t="n"/>
      <c r="P100" s="264" t="n"/>
      <c r="Q100" s="264" t="n"/>
      <c r="R100" s="264" t="n"/>
      <c r="S100" s="264" t="n"/>
      <c r="T100" s="264" t="n"/>
      <c r="U100" s="264" t="n"/>
      <c r="V100" s="264" t="n"/>
      <c r="W100" s="264" t="n"/>
    </row>
    <row r="101">
      <c r="B101" s="42" t="inlineStr">
        <is>
          <t>411a</t>
        </is>
      </c>
      <c r="C101" s="51" t="inlineStr">
        <is>
          <t xml:space="preserve"> - Cổ phiếu phổ thông có quyền biểu quyết</t>
        </is>
      </c>
      <c r="D101" s="165" t="n"/>
      <c r="E101" s="264" t="n">
        <v>143750</v>
      </c>
      <c r="F101" s="264" t="n">
        <v>318750</v>
      </c>
      <c r="G101" s="264" t="n">
        <v>318750</v>
      </c>
      <c r="H101" s="264" t="n">
        <v>666562</v>
      </c>
      <c r="I101" s="264" t="n">
        <v>689877</v>
      </c>
      <c r="J101" s="264" t="n"/>
      <c r="K101" s="264" t="n"/>
      <c r="L101" s="264" t="n"/>
      <c r="M101" s="264" t="n"/>
      <c r="N101" s="264" t="n"/>
      <c r="O101" s="264" t="n"/>
      <c r="P101" s="264" t="n"/>
      <c r="Q101" s="264" t="n"/>
      <c r="R101" s="264" t="n"/>
      <c r="S101" s="264" t="n"/>
      <c r="T101" s="264" t="n"/>
      <c r="U101" s="264" t="n"/>
      <c r="V101" s="264" t="n"/>
      <c r="W101" s="264" t="n"/>
    </row>
    <row r="102">
      <c r="B102" s="42" t="inlineStr">
        <is>
          <t>411b</t>
        </is>
      </c>
      <c r="C102" s="51" t="inlineStr">
        <is>
          <t xml:space="preserve"> - Cổ phiếu ưu đãi</t>
        </is>
      </c>
      <c r="D102" s="165" t="n"/>
      <c r="E102" s="264" t="n"/>
      <c r="F102" s="264" t="n"/>
      <c r="G102" s="264" t="n"/>
      <c r="H102" s="264" t="n"/>
      <c r="I102" s="264" t="n"/>
      <c r="J102" s="264" t="n"/>
      <c r="K102" s="264" t="n"/>
      <c r="L102" s="264" t="n"/>
      <c r="M102" s="264" t="n"/>
      <c r="N102" s="264" t="n"/>
      <c r="O102" s="264" t="n"/>
      <c r="P102" s="264" t="n"/>
      <c r="Q102" s="264" t="n"/>
      <c r="R102" s="264" t="n"/>
      <c r="S102" s="264" t="n"/>
      <c r="T102" s="264" t="n"/>
      <c r="U102" s="264" t="n"/>
      <c r="V102" s="264" t="n"/>
      <c r="W102" s="264" t="n"/>
    </row>
    <row r="103">
      <c r="B103" s="42" t="n">
        <v>412</v>
      </c>
      <c r="C103" s="51" t="inlineStr">
        <is>
          <t>2. Thặng dư vốn cổ phần</t>
        </is>
      </c>
      <c r="D103" s="303" t="inlineStr">
        <is>
          <t>Share Capital and Reserves</t>
        </is>
      </c>
      <c r="E103" s="264" t="n">
        <v>-43</v>
      </c>
      <c r="F103" s="264" t="n">
        <v>-238</v>
      </c>
      <c r="G103" s="264" t="n">
        <v>-238</v>
      </c>
      <c r="H103" s="264" t="n">
        <v>65712</v>
      </c>
      <c r="I103" s="264" t="n">
        <v>65712</v>
      </c>
      <c r="J103" s="264" t="n"/>
      <c r="K103" s="264" t="n"/>
      <c r="L103" s="264" t="n"/>
      <c r="M103" s="264" t="n"/>
      <c r="N103" s="264" t="n"/>
      <c r="O103" s="264" t="n"/>
      <c r="P103" s="264" t="n"/>
      <c r="Q103" s="264" t="n"/>
      <c r="R103" s="264" t="n"/>
      <c r="S103" s="264" t="n"/>
      <c r="T103" s="264" t="n"/>
      <c r="U103" s="264" t="n"/>
      <c r="V103" s="264" t="n"/>
      <c r="W103" s="264" t="n"/>
    </row>
    <row r="104">
      <c r="B104" s="42" t="n">
        <v>413</v>
      </c>
      <c r="C104" s="51" t="inlineStr">
        <is>
          <t>3. Quyền chọn chuyển đổi trái phiếu</t>
        </is>
      </c>
      <c r="D104" s="303" t="inlineStr">
        <is>
          <t>Share Capital and Reserves</t>
        </is>
      </c>
      <c r="E104" s="264" t="n"/>
      <c r="F104" s="264" t="n"/>
      <c r="G104" s="264" t="n"/>
      <c r="H104" s="264" t="n"/>
      <c r="I104" s="264" t="n"/>
      <c r="J104" s="264" t="n"/>
      <c r="K104" s="264" t="n"/>
      <c r="L104" s="264" t="n"/>
      <c r="M104" s="264" t="n"/>
      <c r="N104" s="264" t="n"/>
      <c r="O104" s="264" t="n"/>
      <c r="P104" s="264" t="n"/>
      <c r="Q104" s="264" t="n"/>
      <c r="R104" s="264" t="n"/>
      <c r="S104" s="264" t="n"/>
      <c r="T104" s="264" t="n"/>
      <c r="U104" s="264" t="n"/>
      <c r="V104" s="264" t="n"/>
      <c r="W104" s="264" t="n"/>
    </row>
    <row r="105">
      <c r="B105" s="42" t="n">
        <v>414</v>
      </c>
      <c r="C105" s="51" t="inlineStr">
        <is>
          <t xml:space="preserve">4. Vốn khác của chủ sở hữu </t>
        </is>
      </c>
      <c r="D105" s="303" t="inlineStr">
        <is>
          <t>Share Capital and Reserves</t>
        </is>
      </c>
      <c r="E105" s="264" t="n"/>
      <c r="F105" s="264" t="n"/>
      <c r="G105" s="264" t="n"/>
      <c r="H105" s="264" t="n"/>
      <c r="I105" s="264" t="n"/>
      <c r="J105" s="264" t="n"/>
      <c r="K105" s="264" t="n"/>
      <c r="L105" s="264" t="n"/>
      <c r="M105" s="264" t="n"/>
      <c r="N105" s="264" t="n"/>
      <c r="O105" s="264" t="n"/>
      <c r="P105" s="264" t="n"/>
      <c r="Q105" s="264" t="n"/>
      <c r="R105" s="264" t="n"/>
      <c r="S105" s="264" t="n"/>
      <c r="T105" s="264" t="n"/>
      <c r="U105" s="264" t="n"/>
      <c r="V105" s="264" t="n"/>
      <c r="W105" s="264" t="n"/>
    </row>
    <row r="106">
      <c r="B106" s="42" t="n">
        <v>415</v>
      </c>
      <c r="C106" s="51" t="inlineStr">
        <is>
          <t>5. Cổ phiếu quỹ (*)</t>
        </is>
      </c>
      <c r="D106" s="303" t="inlineStr">
        <is>
          <t>Share Capital and Reserves</t>
        </is>
      </c>
      <c r="E106" s="264" t="n"/>
      <c r="F106" s="264" t="n"/>
      <c r="G106" s="264" t="n"/>
      <c r="H106" s="264" t="n"/>
      <c r="I106" s="264" t="n"/>
      <c r="J106" s="264" t="n"/>
      <c r="K106" s="264" t="n"/>
      <c r="L106" s="264" t="n"/>
      <c r="M106" s="264" t="n"/>
      <c r="N106" s="264" t="n"/>
      <c r="O106" s="264" t="n"/>
      <c r="P106" s="264" t="n"/>
      <c r="Q106" s="264" t="n"/>
      <c r="R106" s="264" t="n"/>
      <c r="S106" s="264" t="n"/>
      <c r="T106" s="264" t="n"/>
      <c r="U106" s="264" t="n"/>
      <c r="V106" s="264" t="n"/>
      <c r="W106" s="264" t="n"/>
    </row>
    <row r="107">
      <c r="B107" s="42" t="n">
        <v>416</v>
      </c>
      <c r="C107" s="51" t="inlineStr">
        <is>
          <t>6. Chênh lệch đánh giá lại tài sản</t>
        </is>
      </c>
      <c r="D107" s="303" t="inlineStr">
        <is>
          <t>Share Capital and Reserves</t>
        </is>
      </c>
      <c r="E107" s="264" t="n"/>
      <c r="F107" s="264" t="n"/>
      <c r="G107" s="264" t="n"/>
      <c r="H107" s="264" t="n"/>
      <c r="I107" s="264" t="n"/>
      <c r="J107" s="264" t="n"/>
      <c r="K107" s="264" t="n"/>
      <c r="L107" s="264" t="n"/>
      <c r="M107" s="264" t="n"/>
      <c r="N107" s="264" t="n"/>
      <c r="O107" s="264" t="n"/>
      <c r="P107" s="264" t="n"/>
      <c r="Q107" s="264" t="n"/>
      <c r="R107" s="264" t="n"/>
      <c r="S107" s="264" t="n"/>
      <c r="T107" s="264" t="n"/>
      <c r="U107" s="264" t="n"/>
      <c r="V107" s="264" t="n"/>
      <c r="W107" s="264" t="n"/>
    </row>
    <row r="108">
      <c r="B108" s="42" t="n">
        <v>417</v>
      </c>
      <c r="C108" s="51" t="inlineStr">
        <is>
          <t>7. Chênh lệch tỷ giá hối đoái</t>
        </is>
      </c>
      <c r="D108" s="303" t="inlineStr">
        <is>
          <t>Share Capital and Reserves</t>
        </is>
      </c>
      <c r="E108" s="264" t="n"/>
      <c r="F108" s="264" t="n"/>
      <c r="G108" s="264" t="n"/>
      <c r="H108" s="264" t="n"/>
      <c r="I108" s="264" t="n"/>
      <c r="J108" s="264" t="n"/>
      <c r="K108" s="264" t="n"/>
      <c r="L108" s="264" t="n"/>
      <c r="M108" s="264" t="n"/>
      <c r="N108" s="264" t="n"/>
      <c r="O108" s="264" t="n"/>
      <c r="P108" s="264" t="n"/>
      <c r="Q108" s="264" t="n"/>
      <c r="R108" s="264" t="n"/>
      <c r="S108" s="264" t="n"/>
      <c r="T108" s="264" t="n"/>
      <c r="U108" s="264" t="n"/>
      <c r="V108" s="264" t="n"/>
      <c r="W108" s="264" t="n"/>
    </row>
    <row r="109">
      <c r="B109" s="42" t="n">
        <v>418</v>
      </c>
      <c r="C109" s="51" t="inlineStr">
        <is>
          <t>8. Quỹ đầu tư phát triển</t>
        </is>
      </c>
      <c r="D109" s="303" t="inlineStr">
        <is>
          <t>Share Capital and Reserves</t>
        </is>
      </c>
      <c r="E109" s="264" t="n"/>
      <c r="F109" s="264" t="n"/>
      <c r="G109" s="264" t="n"/>
      <c r="H109" s="264" t="n"/>
      <c r="I109" s="264" t="n"/>
      <c r="J109" s="264" t="n"/>
      <c r="K109" s="264" t="n"/>
      <c r="L109" s="264" t="n"/>
      <c r="M109" s="264" t="n"/>
      <c r="N109" s="264" t="n"/>
      <c r="O109" s="264" t="n"/>
      <c r="P109" s="264" t="n"/>
      <c r="Q109" s="264" t="n"/>
      <c r="R109" s="264" t="n"/>
      <c r="S109" s="264" t="n"/>
      <c r="T109" s="264" t="n"/>
      <c r="U109" s="264" t="n"/>
      <c r="V109" s="264" t="n"/>
      <c r="W109" s="264" t="n"/>
    </row>
    <row r="110">
      <c r="B110" s="42" t="n">
        <v>419</v>
      </c>
      <c r="C110" s="51" t="inlineStr">
        <is>
          <t>9. Quỹ hỗ trợ sắp xếp doanh nghiệp</t>
        </is>
      </c>
      <c r="D110" s="303" t="inlineStr">
        <is>
          <t>Share Capital and Reserves</t>
        </is>
      </c>
      <c r="E110" s="264" t="n"/>
      <c r="F110" s="264" t="n"/>
      <c r="G110" s="264" t="n"/>
      <c r="H110" s="264" t="n"/>
      <c r="I110" s="264" t="n"/>
      <c r="J110" s="264" t="n"/>
      <c r="K110" s="264" t="n"/>
      <c r="L110" s="264" t="n"/>
      <c r="M110" s="264" t="n"/>
      <c r="N110" s="264" t="n"/>
      <c r="O110" s="264" t="n"/>
      <c r="P110" s="264" t="n"/>
      <c r="Q110" s="264" t="n"/>
      <c r="R110" s="264" t="n"/>
      <c r="S110" s="264" t="n"/>
      <c r="T110" s="264" t="n"/>
      <c r="U110" s="264" t="n"/>
      <c r="V110" s="264" t="n"/>
      <c r="W110" s="264" t="n"/>
    </row>
    <row r="111">
      <c r="B111" s="42" t="n">
        <v>420</v>
      </c>
      <c r="C111" s="51" t="inlineStr">
        <is>
          <t>10. Quỹ khác thuộc vốn chủ sở hữu</t>
        </is>
      </c>
      <c r="D111" s="303" t="inlineStr">
        <is>
          <t>Share Capital and Reserves</t>
        </is>
      </c>
      <c r="E111" s="264" t="n"/>
      <c r="F111" s="264" t="n"/>
      <c r="G111" s="264" t="n"/>
      <c r="H111" s="264" t="n"/>
      <c r="I111" s="264" t="n"/>
      <c r="J111" s="264" t="n"/>
      <c r="K111" s="264" t="n"/>
      <c r="L111" s="264" t="n"/>
      <c r="M111" s="264" t="n"/>
      <c r="N111" s="264" t="n"/>
      <c r="O111" s="264" t="n"/>
      <c r="P111" s="264" t="n"/>
      <c r="Q111" s="264" t="n"/>
      <c r="R111" s="264" t="n"/>
      <c r="S111" s="264" t="n"/>
      <c r="T111" s="264" t="n"/>
      <c r="U111" s="264" t="n"/>
      <c r="V111" s="264" t="n"/>
      <c r="W111" s="264" t="n"/>
    </row>
    <row r="112">
      <c r="B112" s="42" t="n">
        <v>421</v>
      </c>
      <c r="C112" s="51" t="inlineStr">
        <is>
          <t>11. Lợi nhuận sau thuế chưa phân phối (421 =421a + 421b)</t>
        </is>
      </c>
      <c r="D112" s="303" t="inlineStr">
        <is>
          <t>Retained Earnings</t>
        </is>
      </c>
      <c r="E112" s="264" t="n">
        <v>38958</v>
      </c>
      <c r="F112" s="264" t="n">
        <v>36273</v>
      </c>
      <c r="G112" s="264" t="n">
        <v>49623</v>
      </c>
      <c r="H112" s="264" t="n">
        <v>26478</v>
      </c>
      <c r="I112" s="264" t="n">
        <v>4671</v>
      </c>
      <c r="J112" s="264" t="n"/>
      <c r="K112" s="264" t="n"/>
      <c r="L112" s="264" t="n"/>
      <c r="M112" s="264" t="n"/>
      <c r="N112" s="264" t="n"/>
      <c r="O112" s="264" t="n"/>
      <c r="P112" s="264" t="n"/>
      <c r="Q112" s="264" t="n"/>
      <c r="R112" s="264" t="n"/>
      <c r="S112" s="264" t="n"/>
      <c r="T112" s="264" t="n"/>
      <c r="U112" s="264" t="n"/>
      <c r="V112" s="264" t="n"/>
      <c r="W112" s="264" t="n"/>
    </row>
    <row r="113">
      <c r="B113" s="42" t="inlineStr">
        <is>
          <t>421a</t>
        </is>
      </c>
      <c r="C113" s="51" t="inlineStr">
        <is>
          <t xml:space="preserve"> - LNST chưa phân phối lũy kế đến cuối kỳ trước</t>
        </is>
      </c>
      <c r="D113" s="165" t="n"/>
      <c r="E113" s="264" t="n">
        <v>25079</v>
      </c>
      <c r="F113" s="264" t="n">
        <v>7056</v>
      </c>
      <c r="G113" s="264" t="n">
        <v>36281</v>
      </c>
      <c r="H113" s="264" t="n">
        <v>1398</v>
      </c>
      <c r="I113" s="264" t="n">
        <v>3163</v>
      </c>
      <c r="J113" s="264" t="n"/>
      <c r="K113" s="264" t="n"/>
      <c r="L113" s="264" t="n"/>
      <c r="M113" s="264" t="n"/>
      <c r="N113" s="264" t="n"/>
      <c r="O113" s="264" t="n"/>
      <c r="P113" s="264" t="n"/>
      <c r="Q113" s="264" t="n"/>
      <c r="R113" s="264" t="n"/>
      <c r="S113" s="264" t="n"/>
      <c r="T113" s="264" t="n"/>
      <c r="U113" s="264" t="n"/>
      <c r="V113" s="264" t="n"/>
      <c r="W113" s="264" t="n"/>
    </row>
    <row r="114">
      <c r="B114" s="42" t="inlineStr">
        <is>
          <t>421b</t>
        </is>
      </c>
      <c r="C114" s="51" t="inlineStr">
        <is>
          <t xml:space="preserve"> - LNST chưa phân phối kỳ này</t>
        </is>
      </c>
      <c r="D114" s="165" t="n"/>
      <c r="E114" s="264" t="n">
        <v>13879</v>
      </c>
      <c r="F114" s="264" t="n">
        <v>29217</v>
      </c>
      <c r="G114" s="264" t="n">
        <v>13343</v>
      </c>
      <c r="H114" s="264" t="n">
        <v>25079</v>
      </c>
      <c r="I114" s="264" t="n">
        <v>1508</v>
      </c>
      <c r="J114" s="264" t="n"/>
      <c r="K114" s="264" t="n"/>
      <c r="L114" s="264" t="n"/>
      <c r="M114" s="264" t="n"/>
      <c r="N114" s="264" t="n"/>
      <c r="O114" s="264" t="n"/>
      <c r="P114" s="264" t="n"/>
      <c r="Q114" s="264" t="n"/>
      <c r="R114" s="264" t="n"/>
      <c r="S114" s="264" t="n"/>
      <c r="T114" s="264" t="n"/>
      <c r="U114" s="264" t="n"/>
      <c r="V114" s="264" t="n"/>
      <c r="W114" s="264" t="n"/>
    </row>
    <row r="115">
      <c r="B115" s="42" t="n">
        <v>429</v>
      </c>
      <c r="C115" s="51" t="inlineStr">
        <is>
          <t>Lợi ích cổ động không kiểm soát</t>
        </is>
      </c>
      <c r="D115" s="303" t="inlineStr">
        <is>
          <t>Minority Interest</t>
        </is>
      </c>
      <c r="E115" s="264" t="n">
        <v>16046</v>
      </c>
      <c r="F115" s="264" t="n">
        <v>18309</v>
      </c>
      <c r="G115" s="264" t="n">
        <v>19341</v>
      </c>
      <c r="H115" s="264" t="n">
        <v>48029</v>
      </c>
      <c r="I115" s="264" t="n">
        <v>48816</v>
      </c>
      <c r="J115" s="264" t="n"/>
      <c r="K115" s="264" t="n"/>
      <c r="L115" s="264" t="n"/>
      <c r="M115" s="264" t="n"/>
      <c r="N115" s="264" t="n"/>
      <c r="O115" s="264" t="n"/>
      <c r="P115" s="264" t="n"/>
      <c r="Q115" s="264" t="n"/>
      <c r="R115" s="264" t="n"/>
      <c r="S115" s="264" t="n"/>
      <c r="T115" s="264" t="n"/>
      <c r="U115" s="264" t="n"/>
      <c r="V115" s="264" t="n"/>
      <c r="W115" s="264" t="n"/>
    </row>
    <row r="116" customFormat="1" s="169">
      <c r="B116" s="43" t="n">
        <v>430</v>
      </c>
      <c r="C116" s="50" t="inlineStr">
        <is>
          <t>II. Nguồn kinh phí và quỹ khác</t>
        </is>
      </c>
      <c r="D116" s="306" t="inlineStr">
        <is>
          <t>Share Capital and Reserves</t>
        </is>
      </c>
      <c r="E116" s="301" t="n"/>
      <c r="F116" s="301" t="n"/>
      <c r="G116" s="301" t="n"/>
      <c r="H116" s="301" t="n"/>
      <c r="I116" s="301" t="n"/>
      <c r="J116" s="301" t="n"/>
      <c r="K116" s="301" t="n"/>
      <c r="L116" s="301" t="n"/>
      <c r="M116" s="301" t="n"/>
      <c r="N116" s="301" t="n"/>
      <c r="O116" s="301" t="n"/>
      <c r="P116" s="301" t="n"/>
      <c r="Q116" s="301" t="n"/>
      <c r="R116" s="301" t="n"/>
      <c r="S116" s="301" t="n"/>
      <c r="T116" s="301" t="n"/>
      <c r="U116" s="301" t="n"/>
      <c r="V116" s="301" t="n"/>
      <c r="W116" s="301" t="n"/>
    </row>
    <row r="117">
      <c r="B117" s="42" t="n">
        <v>431</v>
      </c>
      <c r="C117" s="51" t="inlineStr">
        <is>
          <t>1. Nguồn kinh phí</t>
        </is>
      </c>
      <c r="D117" s="303" t="n"/>
      <c r="E117" s="264" t="n"/>
      <c r="F117" s="264" t="n"/>
      <c r="G117" s="264" t="n"/>
      <c r="H117" s="264" t="n"/>
      <c r="I117" s="264" t="n"/>
      <c r="J117" s="264" t="n"/>
      <c r="K117" s="264" t="n"/>
      <c r="L117" s="264" t="n"/>
      <c r="M117" s="264" t="n"/>
      <c r="N117" s="264" t="n"/>
      <c r="O117" s="264" t="n"/>
      <c r="P117" s="264" t="n"/>
      <c r="Q117" s="264" t="n"/>
      <c r="R117" s="264" t="n"/>
      <c r="S117" s="264" t="n"/>
      <c r="T117" s="264" t="n"/>
      <c r="U117" s="264" t="n"/>
      <c r="V117" s="264" t="n"/>
      <c r="W117" s="264" t="n"/>
    </row>
    <row r="118">
      <c r="B118" s="42" t="n">
        <v>432</v>
      </c>
      <c r="C118" s="51" t="inlineStr">
        <is>
          <t>2. Nguồn kinh phí đó hình thành TSCĐ</t>
        </is>
      </c>
      <c r="D118" s="303" t="n"/>
      <c r="E118" s="264" t="n"/>
      <c r="F118" s="264" t="n"/>
      <c r="G118" s="264" t="n"/>
      <c r="H118" s="264" t="n"/>
      <c r="I118" s="264" t="n"/>
      <c r="J118" s="264" t="n"/>
      <c r="K118" s="264" t="n"/>
      <c r="L118" s="264" t="n"/>
      <c r="M118" s="264" t="n"/>
      <c r="N118" s="264" t="n"/>
      <c r="O118" s="264" t="n"/>
      <c r="P118" s="264" t="n"/>
      <c r="Q118" s="264" t="n"/>
      <c r="R118" s="264" t="n"/>
      <c r="S118" s="264" t="n"/>
      <c r="T118" s="264" t="n"/>
      <c r="U118" s="264" t="n"/>
      <c r="V118" s="264" t="n"/>
      <c r="W118" s="264" t="n"/>
    </row>
    <row r="119" ht="18.75" customFormat="1" customHeight="1" s="169">
      <c r="B119" s="44" t="n">
        <v>440</v>
      </c>
      <c r="C119" s="55" t="inlineStr">
        <is>
          <t>TỔNG CỘNG NGUỒN VỐN (440 = 300 + 400)</t>
        </is>
      </c>
      <c r="D119" s="168" t="n"/>
      <c r="E119" s="301" t="n">
        <v>390153</v>
      </c>
      <c r="F119" s="301" t="n">
        <v>588735</v>
      </c>
      <c r="G119" s="301" t="n">
        <v>600720</v>
      </c>
      <c r="H119" s="301" t="n">
        <v>991979</v>
      </c>
      <c r="I119" s="301" t="n">
        <v>1079605</v>
      </c>
      <c r="J119" s="301" t="n"/>
      <c r="K119" s="301" t="n"/>
      <c r="L119" s="301" t="n"/>
      <c r="M119" s="301" t="n"/>
      <c r="N119" s="301" t="n"/>
      <c r="O119" s="301" t="n"/>
      <c r="P119" s="301" t="n"/>
      <c r="Q119" s="301" t="n"/>
      <c r="R119" s="301" t="n"/>
      <c r="S119" s="301" t="n"/>
      <c r="T119" s="301" t="n"/>
      <c r="U119" s="301" t="n"/>
      <c r="V119" s="301" t="n"/>
      <c r="W119" s="301" t="n"/>
    </row>
    <row r="120">
      <c r="E120" s="280" t="n"/>
      <c r="F120" s="280" t="n"/>
      <c r="G120" s="280" t="n"/>
      <c r="H120" s="280" t="n"/>
      <c r="I120" s="280" t="n"/>
      <c r="J120" s="280" t="n"/>
      <c r="K120" s="280" t="n"/>
      <c r="L120" s="280" t="n"/>
      <c r="M120" s="280" t="n"/>
      <c r="N120" s="280" t="n"/>
      <c r="O120" s="280" t="n"/>
      <c r="P120" s="280" t="n"/>
      <c r="Q120" s="280" t="n"/>
      <c r="R120" s="280" t="n"/>
      <c r="S120" s="280" t="n"/>
      <c r="T120" s="280" t="n"/>
      <c r="U120" s="280" t="n"/>
      <c r="V120" s="280" t="n"/>
      <c r="W120" s="280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13">
    <outlinePr summaryBelow="1" summaryRight="1"/>
    <pageSetUpPr/>
  </sheetPr>
  <dimension ref="A1:Q41"/>
  <sheetViews>
    <sheetView workbookViewId="0">
      <selection activeCell="H10" sqref="H10:H12"/>
    </sheetView>
  </sheetViews>
  <sheetFormatPr baseColWidth="8" defaultColWidth="8.88671875" defaultRowHeight="14.4"/>
  <cols>
    <col width="48" bestFit="1" customWidth="1" style="162" min="2" max="2"/>
    <col width="12.44140625" customWidth="1" style="162" min="3" max="6"/>
    <col width="9.88671875" bestFit="1" customWidth="1" style="162" min="7" max="7"/>
    <col width="10.88671875" bestFit="1" customWidth="1" style="162" min="8" max="11"/>
    <col width="17" bestFit="1" customWidth="1" style="162" min="12" max="14"/>
    <col hidden="1" width="11.44140625" customWidth="1" style="162" min="15" max="15"/>
    <col hidden="1" width="13" customWidth="1" style="162" min="16" max="17"/>
  </cols>
  <sheetData>
    <row r="1">
      <c r="B1" s="1" t="inlineStr">
        <is>
          <t>SBT</t>
        </is>
      </c>
    </row>
    <row r="2">
      <c r="B2" s="1" t="n"/>
      <c r="O2" t="n">
        <v>1000000</v>
      </c>
    </row>
    <row r="3">
      <c r="B3" s="1" t="n"/>
      <c r="C3" s="37" t="n">
        <v>2015</v>
      </c>
      <c r="D3" s="37">
        <f>C3+1</f>
        <v/>
      </c>
      <c r="E3" s="37">
        <f>D3+1</f>
        <v/>
      </c>
      <c r="F3" s="37">
        <f>E3+1</f>
        <v/>
      </c>
      <c r="G3" s="37">
        <f>F3+1</f>
        <v/>
      </c>
      <c r="H3" s="37">
        <f>G3+1</f>
        <v/>
      </c>
      <c r="I3" s="37">
        <f>H3+1</f>
        <v/>
      </c>
      <c r="J3" s="37">
        <f>I3+1</f>
        <v/>
      </c>
      <c r="K3" s="37">
        <f>J3+1</f>
        <v/>
      </c>
      <c r="L3" s="37">
        <f>K3+1</f>
        <v/>
      </c>
      <c r="M3" s="37">
        <f>L3+1</f>
        <v/>
      </c>
      <c r="N3" s="37">
        <f>M3+1</f>
        <v/>
      </c>
    </row>
    <row r="4" customFormat="1" s="62">
      <c r="B4" s="66" t="inlineStr">
        <is>
          <t>1. Revenues from sales and services rendered</t>
        </is>
      </c>
      <c r="C4" s="67">
        <f>C5</f>
        <v/>
      </c>
      <c r="D4" s="67">
        <f>D5</f>
        <v/>
      </c>
      <c r="E4" s="67">
        <f>E5</f>
        <v/>
      </c>
      <c r="F4" s="67">
        <f>F5</f>
        <v/>
      </c>
      <c r="G4" s="67">
        <f>G5</f>
        <v/>
      </c>
      <c r="H4" s="67">
        <f>H5</f>
        <v/>
      </c>
      <c r="I4" s="67">
        <f>I5</f>
        <v/>
      </c>
      <c r="J4" s="67">
        <f>J5</f>
        <v/>
      </c>
      <c r="K4" s="67" t="n"/>
      <c r="L4" s="67" t="n"/>
      <c r="M4" s="67" t="n"/>
      <c r="N4" s="67" t="n"/>
    </row>
    <row r="5">
      <c r="A5" s="42" t="inlineStr">
        <is>
          <t>01</t>
        </is>
      </c>
      <c r="B5" s="2" t="inlineStr">
        <is>
          <t>Total Revenue</t>
        </is>
      </c>
      <c r="C5" s="20">
        <f>SUMIF(PL.data!$B$3:$B$25,PL!$A5,PL.data!P$3:P$25)</f>
        <v/>
      </c>
      <c r="D5" s="20">
        <f>SUMIF(PL.data!$B$3:$B$25,PL!$A5,PL.data!Q$3:Q$25)</f>
        <v/>
      </c>
      <c r="E5" s="20">
        <f>SUMIF(PL.data!$B$3:$B$25,PL!$A5,PL.data!R$3:R$25)</f>
        <v/>
      </c>
      <c r="F5" s="20">
        <f>SUMIF(PL.data!$B$3:$B$25,PL!$A5,PL.data!S$3:S$25)</f>
        <v/>
      </c>
      <c r="G5" s="20">
        <f>SUMIF(PL.data!$B$3:$B$25,PL!$A5,PL.data!T$3:T$25)</f>
        <v/>
      </c>
      <c r="H5" s="20">
        <f>SUMIF(PL.data!$B$3:$B$25,PL!$A5,PL.data!U$3:U$25)</f>
        <v/>
      </c>
      <c r="I5" s="20">
        <f>SUMIF(PL.data!$B$3:$B$25,PL!$A5,PL.data!V$3:V$25)</f>
        <v/>
      </c>
      <c r="J5" s="20">
        <f>SUMIF(PL.data!$B$3:$B$25,PL!$A5,PL.data!W$3:W$25)</f>
        <v/>
      </c>
      <c r="K5" s="20" t="n"/>
      <c r="L5" s="20" t="n"/>
      <c r="M5" s="20" t="n"/>
      <c r="N5" s="20" t="n"/>
      <c r="O5" s="36">
        <f>O24/$O$2</f>
        <v/>
      </c>
      <c r="P5" s="36">
        <f>P24/$O$2</f>
        <v/>
      </c>
      <c r="Q5" s="36">
        <f>Q24/$O$2</f>
        <v/>
      </c>
    </row>
    <row r="6">
      <c r="A6" s="42" t="inlineStr">
        <is>
          <t>02</t>
        </is>
      </c>
      <c r="B6" s="1" t="inlineStr">
        <is>
          <t>2. Revenue deductions</t>
        </is>
      </c>
      <c r="C6" s="20">
        <f>SUMIF(PL.data!$B$3:$B$25,PL!$A6,PL.data!P$3:P$25)</f>
        <v/>
      </c>
      <c r="D6" s="20">
        <f>SUMIF(PL.data!$B$3:$B$25,PL!$A6,PL.data!Q$3:Q$25)</f>
        <v/>
      </c>
      <c r="E6" s="20">
        <f>SUMIF(PL.data!$B$3:$B$25,PL!$A6,PL.data!R$3:R$25)</f>
        <v/>
      </c>
      <c r="F6" s="20">
        <f>SUMIF(PL.data!$B$3:$B$25,PL!$A6,PL.data!S$3:S$25)</f>
        <v/>
      </c>
      <c r="G6" s="20">
        <f>SUMIF(PL.data!$B$3:$B$25,PL!$A6,PL.data!T$3:T$25)</f>
        <v/>
      </c>
      <c r="H6" s="20">
        <f>SUMIF(PL.data!$B$3:$B$25,PL!$A6,PL.data!U$3:U$25)</f>
        <v/>
      </c>
      <c r="I6" s="20">
        <f>SUMIF(PL.data!$B$3:$B$25,PL!$A6,PL.data!V$3:V$25)</f>
        <v/>
      </c>
      <c r="J6" s="20">
        <f>SUMIF(PL.data!$B$3:$B$25,PL!$A6,PL.data!W$3:W$25)</f>
        <v/>
      </c>
      <c r="K6" s="20" t="n"/>
      <c r="L6" s="20" t="n"/>
      <c r="M6" s="20" t="n"/>
      <c r="N6" s="20" t="n"/>
      <c r="O6" s="36">
        <f>O25/$O$2</f>
        <v/>
      </c>
      <c r="P6" s="36">
        <f>P25/$O$2</f>
        <v/>
      </c>
      <c r="Q6" s="36">
        <f>Q25/$O$2</f>
        <v/>
      </c>
    </row>
    <row r="7">
      <c r="A7" s="43" t="inlineStr">
        <is>
          <t>10</t>
        </is>
      </c>
      <c r="B7" s="1" t="inlineStr">
        <is>
          <t xml:space="preserve">3. Net revenues from sales and services rendered </t>
        </is>
      </c>
      <c r="C7" s="20">
        <f>SUMIF(PL.data!$B$3:$B$25,PL!$A7,PL.data!P$3:P$25)</f>
        <v/>
      </c>
      <c r="D7" s="20">
        <f>SUMIF(PL.data!$B$3:$B$25,PL!$A7,PL.data!Q$3:Q$25)</f>
        <v/>
      </c>
      <c r="E7" s="20">
        <f>SUMIF(PL.data!$B$3:$B$25,PL!$A7,PL.data!R$3:R$25)</f>
        <v/>
      </c>
      <c r="F7" s="20">
        <f>SUMIF(PL.data!$B$3:$B$25,PL!$A7,PL.data!S$3:S$25)</f>
        <v/>
      </c>
      <c r="G7" s="20">
        <f>SUMIF(PL.data!$B$3:$B$25,PL!$A7,PL.data!T$3:T$25)</f>
        <v/>
      </c>
      <c r="H7" s="20">
        <f>SUMIF(PL.data!$B$3:$B$25,PL!$A7,PL.data!U$3:U$25)</f>
        <v/>
      </c>
      <c r="I7" s="20">
        <f>SUMIF(PL.data!$B$3:$B$25,PL!$A7,PL.data!V$3:V$25)</f>
        <v/>
      </c>
      <c r="J7" s="20">
        <f>SUMIF(PL.data!$B$3:$B$25,PL!$A7,PL.data!W$3:W$25)</f>
        <v/>
      </c>
      <c r="K7" s="20" t="n"/>
      <c r="L7" s="20" t="n"/>
      <c r="M7" s="20" t="n"/>
      <c r="N7" s="20" t="n"/>
      <c r="O7" s="36">
        <f>O26/$O$2</f>
        <v/>
      </c>
      <c r="P7" s="36">
        <f>P26/$O$2</f>
        <v/>
      </c>
      <c r="Q7" s="36">
        <f>Q26/$O$2</f>
        <v/>
      </c>
    </row>
    <row r="8">
      <c r="A8" s="42" t="inlineStr">
        <is>
          <t>11</t>
        </is>
      </c>
      <c r="B8" s="1" t="inlineStr">
        <is>
          <t>4. Costs of goods sold</t>
        </is>
      </c>
      <c r="C8" s="20">
        <f>SUMIF(PL.data!$B$3:$B$25,PL!$A8,PL.data!P$3:P$25)</f>
        <v/>
      </c>
      <c r="D8" s="20">
        <f>SUMIF(PL.data!$B$3:$B$25,PL!$A8,PL.data!Q$3:Q$25)</f>
        <v/>
      </c>
      <c r="E8" s="20">
        <f>SUMIF(PL.data!$B$3:$B$25,PL!$A8,PL.data!R$3:R$25)</f>
        <v/>
      </c>
      <c r="F8" s="20">
        <f>SUMIF(PL.data!$B$3:$B$25,PL!$A8,PL.data!S$3:S$25)</f>
        <v/>
      </c>
      <c r="G8" s="20">
        <f>SUMIF(PL.data!$B$3:$B$25,PL!$A8,PL.data!T$3:T$25)</f>
        <v/>
      </c>
      <c r="H8" s="20">
        <f>SUMIF(PL.data!$B$3:$B$25,PL!$A8,PL.data!U$3:U$25)</f>
        <v/>
      </c>
      <c r="I8" s="20">
        <f>SUMIF(PL.data!$B$3:$B$25,PL!$A8,PL.data!V$3:V$25)</f>
        <v/>
      </c>
      <c r="J8" s="20">
        <f>SUMIF(PL.data!$B$3:$B$25,PL!$A8,PL.data!W$3:W$25)</f>
        <v/>
      </c>
      <c r="K8" s="20" t="n"/>
      <c r="L8" s="20" t="n"/>
      <c r="M8" s="20" t="n"/>
      <c r="N8" s="20" t="n"/>
      <c r="O8" s="36">
        <f>O27/$O$2</f>
        <v/>
      </c>
      <c r="P8" s="36">
        <f>P27/$O$2</f>
        <v/>
      </c>
      <c r="Q8" s="36">
        <f>Q27/$O$2</f>
        <v/>
      </c>
    </row>
    <row r="9" customFormat="1" s="62">
      <c r="A9" s="65" t="inlineStr">
        <is>
          <t>20</t>
        </is>
      </c>
      <c r="B9" s="66" t="inlineStr">
        <is>
          <t xml:space="preserve">5. Gross revenues from sales and services rendered </t>
        </is>
      </c>
      <c r="C9" s="67">
        <f>SUMIF(PL.data!$B$3:$B$25,PL!$A9,PL.data!P$3:P$25)</f>
        <v/>
      </c>
      <c r="D9" s="67">
        <f>SUMIF(PL.data!$B$3:$B$25,PL!$A9,PL.data!Q$3:Q$25)</f>
        <v/>
      </c>
      <c r="E9" s="67">
        <f>SUMIF(PL.data!$B$3:$B$25,PL!$A9,PL.data!R$3:R$25)</f>
        <v/>
      </c>
      <c r="F9" s="67">
        <f>SUMIF(PL.data!$B$3:$B$25,PL!$A9,PL.data!S$3:S$25)</f>
        <v/>
      </c>
      <c r="G9" s="67">
        <f>SUMIF(PL.data!$B$3:$B$25,PL!$A9,PL.data!T$3:T$25)</f>
        <v/>
      </c>
      <c r="H9" s="67">
        <f>SUMIF(PL.data!$B$3:$B$25,PL!$A9,PL.data!U$3:U$25)</f>
        <v/>
      </c>
      <c r="I9" s="67">
        <f>SUMIF(PL.data!$B$3:$B$25,PL!$A9,PL.data!V$3:V$25)</f>
        <v/>
      </c>
      <c r="J9" s="67">
        <f>SUMIF(PL.data!$B$3:$B$25,PL!$A9,PL.data!W$3:W$25)</f>
        <v/>
      </c>
      <c r="K9" s="67" t="n"/>
      <c r="L9" s="67" t="n"/>
      <c r="M9" s="67" t="n"/>
      <c r="N9" s="67" t="n"/>
      <c r="O9" s="61">
        <f>O28/$O$2</f>
        <v/>
      </c>
      <c r="P9" s="61">
        <f>P28/$O$2</f>
        <v/>
      </c>
      <c r="Q9" s="61">
        <f>Q28/$O$2</f>
        <v/>
      </c>
    </row>
    <row r="10">
      <c r="A10" s="42" t="inlineStr">
        <is>
          <t>21</t>
        </is>
      </c>
      <c r="B10" s="1" t="inlineStr">
        <is>
          <t>6. Financial Income</t>
        </is>
      </c>
      <c r="C10" s="20">
        <f>SUMIF(PL.data!$B$3:$B$25,PL!$A10,PL.data!P$3:P$25)</f>
        <v/>
      </c>
      <c r="D10" s="20">
        <f>SUMIF(PL.data!$B$3:$B$25,PL!$A10,PL.data!Q$3:Q$25)</f>
        <v/>
      </c>
      <c r="E10" s="20">
        <f>SUMIF(PL.data!$B$3:$B$25,PL!$A10,PL.data!R$3:R$25)</f>
        <v/>
      </c>
      <c r="F10" s="20">
        <f>SUMIF(PL.data!$B$3:$B$25,PL!$A10,PL.data!S$3:S$25)</f>
        <v/>
      </c>
      <c r="G10" s="20">
        <f>SUMIF(PL.data!$B$3:$B$25,PL!$A10,PL.data!T$3:T$25)</f>
        <v/>
      </c>
      <c r="H10" s="20">
        <f>SUMIF(PL.data!$B$3:$B$25,PL!$A10,PL.data!U$3:U$25)</f>
        <v/>
      </c>
      <c r="I10" s="20">
        <f>SUMIF(PL.data!$B$3:$B$25,PL!$A10,PL.data!V$3:V$25)</f>
        <v/>
      </c>
      <c r="J10" s="20">
        <f>SUMIF(PL.data!$B$3:$B$25,PL!$A10,PL.data!W$3:W$25)</f>
        <v/>
      </c>
      <c r="K10" s="20" t="n"/>
      <c r="L10" s="20" t="n"/>
      <c r="M10" s="20" t="n"/>
      <c r="N10" s="20" t="n"/>
      <c r="O10" s="36">
        <f>O29/$O$2</f>
        <v/>
      </c>
      <c r="P10" s="36">
        <f>P29/$O$2</f>
        <v/>
      </c>
      <c r="Q10" s="36">
        <f>Q29/$O$2</f>
        <v/>
      </c>
    </row>
    <row r="11">
      <c r="A11" s="42" t="inlineStr">
        <is>
          <t>22</t>
        </is>
      </c>
      <c r="B11" s="1" t="inlineStr">
        <is>
          <t>7. Financial Expenses</t>
        </is>
      </c>
      <c r="C11" s="20" t="n">
        <v>-68270</v>
      </c>
      <c r="D11" s="20" t="n">
        <v>-216333</v>
      </c>
      <c r="E11" s="20">
        <f>SUMIF(PL.data!$B$3:$B$25,PL!$A11,PL.data!R$3:R$25)</f>
        <v/>
      </c>
      <c r="F11" s="20">
        <f>SUMIF(PL.data!$B$3:$B$25,PL!$A11,PL.data!S$3:S$25)</f>
        <v/>
      </c>
      <c r="G11" s="20">
        <f>SUMIF(PL.data!$B$3:$B$25,PL!$A11,PL.data!T$3:T$25)</f>
        <v/>
      </c>
      <c r="H11" s="20">
        <f>SUMIF(PL.data!$B$3:$B$25,PL!$A11,PL.data!U$3:U$25)</f>
        <v/>
      </c>
      <c r="I11" s="20">
        <f>SUMIF(PL.data!$B$3:$B$25,PL!$A11,PL.data!V$3:V$25)</f>
        <v/>
      </c>
      <c r="J11" s="20">
        <f>SUMIF(PL.data!$B$3:$B$25,PL!$A11,PL.data!W$3:W$25)</f>
        <v/>
      </c>
      <c r="K11" s="20" t="n"/>
      <c r="L11" s="20" t="n"/>
      <c r="M11" s="20" t="n"/>
      <c r="N11" s="20" t="n"/>
      <c r="O11" s="36">
        <f>O30/$O$2</f>
        <v/>
      </c>
      <c r="P11" s="36">
        <f>P30/$O$2</f>
        <v/>
      </c>
      <c r="Q11" s="36">
        <f>Q30/$O$2</f>
        <v/>
      </c>
    </row>
    <row r="12">
      <c r="A12" s="42" t="inlineStr">
        <is>
          <t>23</t>
        </is>
      </c>
      <c r="B12" s="2" t="inlineStr">
        <is>
          <t>In Which: Interest expenses</t>
        </is>
      </c>
      <c r="C12" s="20" t="n">
        <v>-80245</v>
      </c>
      <c r="D12" s="20">
        <f>SUMIF(PL.data!$B$3:$B$25,PL!$A12,PL.data!Q$3:Q$25)</f>
        <v/>
      </c>
      <c r="E12" s="20">
        <f>SUMIF(PL.data!$B$3:$B$25,PL!$A12,PL.data!R$3:R$25)</f>
        <v/>
      </c>
      <c r="F12" s="20">
        <f>SUMIF(PL.data!$B$3:$B$25,PL!$A12,PL.data!S$3:S$25)</f>
        <v/>
      </c>
      <c r="G12" s="20">
        <f>SUMIF(PL.data!$B$3:$B$25,PL!$A12,PL.data!T$3:T$25)</f>
        <v/>
      </c>
      <c r="H12" s="20">
        <f>SUMIF(PL.data!$B$3:$B$25,PL!$A12,PL.data!U$3:U$25)</f>
        <v/>
      </c>
      <c r="I12" s="20">
        <f>SUMIF(PL.data!$B$3:$B$25,PL!$A12,PL.data!V$3:V$25)</f>
        <v/>
      </c>
      <c r="J12" s="20">
        <f>SUMIF(PL.data!$B$3:$B$25,PL!$A12,PL.data!W$3:W$25)</f>
        <v/>
      </c>
      <c r="K12" s="20" t="n"/>
      <c r="L12" s="20" t="n"/>
      <c r="M12" s="20" t="n"/>
      <c r="N12" s="20" t="n"/>
      <c r="O12" s="36">
        <f>O31/$O$2</f>
        <v/>
      </c>
      <c r="P12" s="36">
        <f>P31/$O$2</f>
        <v/>
      </c>
      <c r="Q12" s="36">
        <f>Q31/$O$2</f>
        <v/>
      </c>
    </row>
    <row r="13">
      <c r="A13" s="42" t="n">
        <v>24</v>
      </c>
      <c r="B13" s="2" t="inlineStr">
        <is>
          <t>Lãi lỗ trong cty liên doanh liên kết</t>
        </is>
      </c>
      <c r="C13" s="20" t="n">
        <v>59891</v>
      </c>
      <c r="D13" s="20">
        <f>SUMIF(PL.data!$B$3:$B$25,PL!$A13,PL.data!Q$3:Q$25)</f>
        <v/>
      </c>
      <c r="E13" s="20">
        <f>SUMIF(PL.data!$B$3:$B$25,PL!$A13,PL.data!R$3:R$25)</f>
        <v/>
      </c>
      <c r="F13" s="20">
        <f>SUMIF(PL.data!$B$3:$B$25,PL!$A13,PL.data!S$3:S$25)</f>
        <v/>
      </c>
      <c r="G13" s="20">
        <f>SUMIF(PL.data!$B$3:$B$25,PL!$A13,PL.data!T$3:T$25)</f>
        <v/>
      </c>
      <c r="H13" s="20">
        <f>SUMIF(PL.data!$B$3:$B$25,PL!$A13,PL.data!U$3:U$25)</f>
        <v/>
      </c>
      <c r="I13" s="20">
        <f>SUMIF(PL.data!$B$3:$B$25,PL!$A13,PL.data!V$3:V$25)</f>
        <v/>
      </c>
      <c r="J13" s="20">
        <f>SUMIF(PL.data!$B$3:$B$25,PL!$A13,PL.data!W$3:W$25)</f>
        <v/>
      </c>
      <c r="K13" s="20" t="n"/>
      <c r="L13" s="20" t="n"/>
      <c r="M13" s="20" t="n"/>
      <c r="N13" s="20" t="n"/>
      <c r="O13" s="36">
        <f>O32/$O$2</f>
        <v/>
      </c>
      <c r="P13" s="36">
        <f>P32/$O$2</f>
        <v/>
      </c>
      <c r="Q13" s="36">
        <f>Q32/$O$2</f>
        <v/>
      </c>
    </row>
    <row r="14">
      <c r="A14" s="42" t="inlineStr">
        <is>
          <t>25</t>
        </is>
      </c>
      <c r="B14" s="1" t="inlineStr">
        <is>
          <t>8. Selling Expenses</t>
        </is>
      </c>
      <c r="C14" s="20" t="n">
        <v>-68366</v>
      </c>
      <c r="D14" s="20">
        <f>SUMIF(PL.data!$B$3:$B$25,PL!$A14,PL.data!Q$3:Q$25)</f>
        <v/>
      </c>
      <c r="E14" s="20">
        <f>SUMIF(PL.data!$B$3:$B$25,PL!$A14,PL.data!R$3:R$25)</f>
        <v/>
      </c>
      <c r="F14" s="20">
        <f>SUMIF(PL.data!$B$3:$B$25,PL!$A14,PL.data!S$3:S$25)</f>
        <v/>
      </c>
      <c r="G14" s="20">
        <f>SUMIF(PL.data!$B$3:$B$25,PL!$A14,PL.data!T$3:T$25)</f>
        <v/>
      </c>
      <c r="H14" s="20">
        <f>SUMIF(PL.data!$B$3:$B$25,PL!$A14,PL.data!U$3:U$25)</f>
        <v/>
      </c>
      <c r="I14" s="20">
        <f>SUMIF(PL.data!$B$3:$B$25,PL!$A14,PL.data!V$3:V$25)</f>
        <v/>
      </c>
      <c r="J14" s="20">
        <f>SUMIF(PL.data!$B$3:$B$25,PL!$A14,PL.data!W$3:W$25)</f>
        <v/>
      </c>
      <c r="K14" s="20" t="n"/>
      <c r="L14" s="20" t="n"/>
      <c r="M14" s="20" t="n"/>
      <c r="N14" s="20" t="n"/>
      <c r="O14" s="36">
        <f>O33/$O$2</f>
        <v/>
      </c>
      <c r="P14" s="36">
        <f>P33/$O$2</f>
        <v/>
      </c>
      <c r="Q14" s="36">
        <f>Q33/$O$2</f>
        <v/>
      </c>
    </row>
    <row r="15">
      <c r="A15" s="42" t="inlineStr">
        <is>
          <t>26</t>
        </is>
      </c>
      <c r="B15" s="1" t="inlineStr">
        <is>
          <t>9. General administration expenses</t>
        </is>
      </c>
      <c r="C15" s="20" t="n">
        <v>-65543</v>
      </c>
      <c r="D15" s="20">
        <f>SUMIF(PL.data!$B$3:$B$25,PL!$A15,PL.data!Q$3:Q$25)</f>
        <v/>
      </c>
      <c r="E15" s="20">
        <f>SUMIF(PL.data!$B$3:$B$25,PL!$A15,PL.data!R$3:R$25)</f>
        <v/>
      </c>
      <c r="F15" s="20">
        <f>SUMIF(PL.data!$B$3:$B$25,PL!$A15,PL.data!S$3:S$25)</f>
        <v/>
      </c>
      <c r="G15" s="20">
        <f>SUMIF(PL.data!$B$3:$B$25,PL!$A15,PL.data!T$3:T$25)</f>
        <v/>
      </c>
      <c r="H15" s="20">
        <f>SUMIF(PL.data!$B$3:$B$25,PL!$A15,PL.data!U$3:U$25)</f>
        <v/>
      </c>
      <c r="I15" s="20">
        <f>SUMIF(PL.data!$B$3:$B$25,PL!$A15,PL.data!V$3:V$25)</f>
        <v/>
      </c>
      <c r="J15" s="20">
        <f>SUMIF(PL.data!$B$3:$B$25,PL!$A15,PL.data!W$3:W$25)</f>
        <v/>
      </c>
      <c r="K15" s="20" t="n"/>
      <c r="L15" s="20" t="n"/>
      <c r="M15" s="20" t="n"/>
      <c r="N15" s="20" t="n"/>
      <c r="O15" s="36">
        <f>O34/$O$2</f>
        <v/>
      </c>
      <c r="P15" s="36">
        <f>P34/$O$2</f>
        <v/>
      </c>
      <c r="Q15" s="36">
        <f>Q34/$O$2</f>
        <v/>
      </c>
    </row>
    <row r="16" customFormat="1" s="62">
      <c r="A16" s="65" t="inlineStr">
        <is>
          <t>30</t>
        </is>
      </c>
      <c r="B16" s="66" t="inlineStr">
        <is>
          <t>10. Net profits from operating activities</t>
        </is>
      </c>
      <c r="C16" s="67" t="n">
        <v>200165</v>
      </c>
      <c r="D16" s="67" t="n">
        <v>303829</v>
      </c>
      <c r="E16" s="67">
        <f>SUMIF(PL.data!$B$3:$B$25,PL!$A16,PL.data!R$3:R$25)</f>
        <v/>
      </c>
      <c r="F16" s="67">
        <f>SUMIF(PL.data!$B$3:$B$25,PL!$A16,PL.data!S$3:S$25)</f>
        <v/>
      </c>
      <c r="G16" s="67">
        <f>SUMIF(PL.data!$B$3:$B$25,PL!$A16,PL.data!T$3:T$25)</f>
        <v/>
      </c>
      <c r="H16" s="67">
        <f>SUMIF(PL.data!$B$3:$B$25,PL!$A16,PL.data!U$3:U$25)</f>
        <v/>
      </c>
      <c r="I16" s="67">
        <f>SUMIF(PL.data!$B$3:$B$25,PL!$A16,PL.data!V$3:V$25)</f>
        <v/>
      </c>
      <c r="J16" s="67">
        <f>SUMIF(PL.data!$B$3:$B$25,PL!$A16,PL.data!W$3:W$25)</f>
        <v/>
      </c>
      <c r="K16" s="67" t="n"/>
      <c r="L16" s="67" t="n"/>
      <c r="M16" s="67" t="n"/>
      <c r="N16" s="67" t="n"/>
      <c r="O16" s="61">
        <f>O35/$O$2</f>
        <v/>
      </c>
      <c r="P16" s="61">
        <f>P35/$O$2</f>
        <v/>
      </c>
      <c r="Q16" s="61">
        <f>Q35/$O$2</f>
        <v/>
      </c>
    </row>
    <row r="17">
      <c r="A17" s="42" t="inlineStr">
        <is>
          <t>31</t>
        </is>
      </c>
      <c r="B17" s="1" t="inlineStr">
        <is>
          <t>11. Other Income</t>
        </is>
      </c>
      <c r="C17" s="20" t="n">
        <v>10601</v>
      </c>
      <c r="D17" s="20">
        <f>SUMIF(PL.data!$B$3:$B$25,PL!$A17,PL.data!Q$3:Q$25)</f>
        <v/>
      </c>
      <c r="E17" s="20">
        <f>SUMIF(PL.data!$B$3:$B$25,PL!$A17,PL.data!R$3:R$25)</f>
        <v/>
      </c>
      <c r="F17" s="20">
        <f>SUMIF(PL.data!$B$3:$B$25,PL!$A17,PL.data!S$3:S$25)</f>
        <v/>
      </c>
      <c r="G17" s="20">
        <f>SUMIF(PL.data!$B$3:$B$25,PL!$A17,PL.data!T$3:T$25)</f>
        <v/>
      </c>
      <c r="H17" s="20">
        <f>SUMIF(PL.data!$B$3:$B$25,PL!$A17,PL.data!U$3:U$25)</f>
        <v/>
      </c>
      <c r="I17" s="20">
        <f>SUMIF(PL.data!$B$3:$B$25,PL!$A17,PL.data!V$3:V$25)</f>
        <v/>
      </c>
      <c r="J17" s="20">
        <f>SUMIF(PL.data!$B$3:$B$25,PL!$A17,PL.data!W$3:W$25)</f>
        <v/>
      </c>
      <c r="K17" s="20" t="n"/>
      <c r="L17" s="20" t="n"/>
      <c r="M17" s="20" t="n"/>
      <c r="N17" s="20" t="n"/>
      <c r="O17" s="36">
        <f>O36/$O$2</f>
        <v/>
      </c>
      <c r="P17" s="36">
        <f>P36/$O$2</f>
        <v/>
      </c>
      <c r="Q17" s="36">
        <f>Q36/$O$2</f>
        <v/>
      </c>
    </row>
    <row r="18">
      <c r="A18" s="42" t="inlineStr">
        <is>
          <t>32</t>
        </is>
      </c>
      <c r="B18" s="1" t="inlineStr">
        <is>
          <t>12. Other Expenses</t>
        </is>
      </c>
      <c r="C18" s="20" t="n">
        <v>-2461</v>
      </c>
      <c r="D18" s="20">
        <f>SUMIF(PL.data!$B$3:$B$25,PL!$A18,PL.data!Q$3:Q$25)</f>
        <v/>
      </c>
      <c r="E18" s="20">
        <f>SUMIF(PL.data!$B$3:$B$25,PL!$A18,PL.data!R$3:R$25)</f>
        <v/>
      </c>
      <c r="F18" s="20">
        <f>SUMIF(PL.data!$B$3:$B$25,PL!$A18,PL.data!S$3:S$25)</f>
        <v/>
      </c>
      <c r="G18" s="20">
        <f>SUMIF(PL.data!$B$3:$B$25,PL!$A18,PL.data!T$3:T$25)</f>
        <v/>
      </c>
      <c r="H18" s="20">
        <f>SUMIF(PL.data!$B$3:$B$25,PL!$A18,PL.data!U$3:U$25)</f>
        <v/>
      </c>
      <c r="I18" s="20">
        <f>SUMIF(PL.data!$B$3:$B$25,PL!$A18,PL.data!V$3:V$25)</f>
        <v/>
      </c>
      <c r="J18" s="20">
        <f>SUMIF(PL.data!$B$3:$B$25,PL!$A18,PL.data!W$3:W$25)</f>
        <v/>
      </c>
      <c r="K18" s="20" t="n"/>
      <c r="L18" s="20" t="n"/>
      <c r="M18" s="20" t="n"/>
      <c r="N18" s="20" t="n"/>
      <c r="O18" s="36">
        <f>O37/$O$2</f>
        <v/>
      </c>
      <c r="P18" s="36">
        <f>P37/$O$2</f>
        <v/>
      </c>
      <c r="Q18" s="36">
        <f>Q37/$O$2</f>
        <v/>
      </c>
    </row>
    <row r="19" customFormat="1" s="62">
      <c r="A19" s="65" t="inlineStr">
        <is>
          <t>40</t>
        </is>
      </c>
      <c r="B19" s="66" t="inlineStr">
        <is>
          <t>13. Other profits</t>
        </is>
      </c>
      <c r="C19" s="67" t="n">
        <v>8140</v>
      </c>
      <c r="D19" s="67">
        <f>SUMIF(PL.data!$B$3:$B$25,PL!$A19,PL.data!Q$3:Q$25)</f>
        <v/>
      </c>
      <c r="E19" s="67">
        <f>SUMIF(PL.data!$B$3:$B$25,PL!$A19,PL.data!R$3:R$25)</f>
        <v/>
      </c>
      <c r="F19" s="67">
        <f>SUMIF(PL.data!$B$3:$B$25,PL!$A19,PL.data!S$3:S$25)</f>
        <v/>
      </c>
      <c r="G19" s="67">
        <f>SUMIF(PL.data!$B$3:$B$25,PL!$A19,PL.data!T$3:T$25)</f>
        <v/>
      </c>
      <c r="H19" s="67">
        <f>SUMIF(PL.data!$B$3:$B$25,PL!$A19,PL.data!U$3:U$25)</f>
        <v/>
      </c>
      <c r="I19" s="67">
        <f>SUMIF(PL.data!$B$3:$B$25,PL!$A19,PL.data!V$3:V$25)</f>
        <v/>
      </c>
      <c r="J19" s="67">
        <f>SUMIF(PL.data!$B$3:$B$25,PL!$A19,PL.data!W$3:W$25)</f>
        <v/>
      </c>
      <c r="K19" s="67" t="n"/>
      <c r="L19" s="67" t="n"/>
      <c r="M19" s="67" t="n"/>
      <c r="N19" s="67" t="n"/>
      <c r="O19" s="61">
        <f>O38/$O$2</f>
        <v/>
      </c>
      <c r="P19" s="61">
        <f>P38/$O$2</f>
        <v/>
      </c>
      <c r="Q19" s="61">
        <f>Q38/$O$2</f>
        <v/>
      </c>
    </row>
    <row r="20" customFormat="1" s="62">
      <c r="A20" s="65" t="inlineStr">
        <is>
          <t>50</t>
        </is>
      </c>
      <c r="B20" s="66" t="inlineStr">
        <is>
          <t xml:space="preserve">14. Total net profit before tax </t>
        </is>
      </c>
      <c r="C20" s="67" t="n">
        <v>208306</v>
      </c>
      <c r="D20" s="67" t="n">
        <v>310076</v>
      </c>
      <c r="E20" s="67">
        <f>SUMIF(PL.data!$B$3:$B$25,PL!$A20,PL.data!R$3:R$25)</f>
        <v/>
      </c>
      <c r="F20" s="67">
        <f>SUMIF(PL.data!$B$3:$B$25,PL!$A20,PL.data!S$3:S$25)</f>
        <v/>
      </c>
      <c r="G20" s="67">
        <f>SUMIF(PL.data!$B$3:$B$25,PL!$A20,PL.data!T$3:T$25)</f>
        <v/>
      </c>
      <c r="H20" s="67">
        <f>SUMIF(PL.data!$B$3:$B$25,PL!$A20,PL.data!U$3:U$25)</f>
        <v/>
      </c>
      <c r="I20" s="67">
        <f>SUMIF(PL.data!$B$3:$B$25,PL!$A20,PL.data!V$3:V$25)</f>
        <v/>
      </c>
      <c r="J20" s="67">
        <f>SUMIF(PL.data!$B$3:$B$25,PL!$A20,PL.data!W$3:W$25)</f>
        <v/>
      </c>
      <c r="K20" s="67" t="n"/>
      <c r="L20" s="67" t="n"/>
      <c r="M20" s="67" t="n"/>
      <c r="N20" s="67" t="n"/>
      <c r="O20" s="61">
        <f>O39/$O$2</f>
        <v/>
      </c>
      <c r="P20" s="61">
        <f>P39/$O$2</f>
        <v/>
      </c>
      <c r="Q20" s="61">
        <f>Q39/$O$2</f>
        <v/>
      </c>
    </row>
    <row r="21">
      <c r="A21" s="42" t="inlineStr">
        <is>
          <t>51</t>
        </is>
      </c>
      <c r="B21" s="1" t="inlineStr">
        <is>
          <t>15. Current corporate income tax expenses</t>
        </is>
      </c>
      <c r="C21" s="20" t="n">
        <v>-18318</v>
      </c>
      <c r="D21" s="20">
        <f>SUMIF(PL.data!$B$3:$B$25,PL!$A21,PL.data!Q$3:Q$25)</f>
        <v/>
      </c>
      <c r="E21" s="20">
        <f>SUMIF(PL.data!$B$3:$B$25,PL!$A21,PL.data!R$3:R$25)</f>
        <v/>
      </c>
      <c r="F21" s="20">
        <f>SUMIF(PL.data!$B$3:$B$25,PL!$A21,PL.data!S$3:S$25)</f>
        <v/>
      </c>
      <c r="G21" s="20">
        <f>SUMIF(PL.data!$B$3:$B$25,PL!$A21,PL.data!T$3:T$25)</f>
        <v/>
      </c>
      <c r="H21" s="20">
        <f>SUMIF(PL.data!$B$3:$B$25,PL!$A21,PL.data!U$3:U$25)</f>
        <v/>
      </c>
      <c r="I21" s="20">
        <f>SUMIF(PL.data!$B$3:$B$25,PL!$A21,PL.data!V$3:V$25)</f>
        <v/>
      </c>
      <c r="J21" s="20">
        <f>SUMIF(PL.data!$B$3:$B$25,PL!$A21,PL.data!W$3:W$25)</f>
        <v/>
      </c>
      <c r="K21" s="20" t="n"/>
      <c r="L21" s="20" t="n"/>
      <c r="M21" s="20" t="n"/>
      <c r="N21" s="20" t="n"/>
      <c r="O21" s="36">
        <f>O40/$O$2</f>
        <v/>
      </c>
      <c r="P21" s="36">
        <f>P40/$O$2</f>
        <v/>
      </c>
      <c r="Q21" s="36">
        <f>Q40/$O$2</f>
        <v/>
      </c>
    </row>
    <row r="22">
      <c r="A22" s="42" t="inlineStr">
        <is>
          <t>52</t>
        </is>
      </c>
      <c r="B22" s="1" t="inlineStr">
        <is>
          <t>16. Deferred corporate income tax expenses</t>
        </is>
      </c>
      <c r="C22" s="20" t="n">
        <v>-1015</v>
      </c>
      <c r="D22" s="20">
        <f>SUMIF(PL.data!$B$3:$B$25,PL!$A22,PL.data!Q$3:Q$25)</f>
        <v/>
      </c>
      <c r="E22" s="20">
        <f>SUMIF(PL.data!$B$3:$B$25,PL!$A22,PL.data!R$3:R$25)</f>
        <v/>
      </c>
      <c r="F22" s="20">
        <f>SUMIF(PL.data!$B$3:$B$25,PL!$A22,PL.data!S$3:S$25)</f>
        <v/>
      </c>
      <c r="G22" s="20">
        <f>SUMIF(PL.data!$B$3:$B$25,PL!$A22,PL.data!T$3:T$25)</f>
        <v/>
      </c>
      <c r="H22" s="20">
        <f>SUMIF(PL.data!$B$3:$B$25,PL!$A22,PL.data!U$3:U$25)</f>
        <v/>
      </c>
      <c r="I22" s="20">
        <f>SUMIF(PL.data!$B$3:$B$25,PL!$A22,PL.data!V$3:V$25)</f>
        <v/>
      </c>
      <c r="J22" s="20">
        <f>SUMIF(PL.data!$B$3:$B$25,PL!$A22,PL.data!W$3:W$25)</f>
        <v/>
      </c>
      <c r="K22" s="20" t="n"/>
      <c r="L22" s="20" t="n"/>
      <c r="M22" s="20" t="n"/>
      <c r="N22" s="20" t="n"/>
      <c r="O22" s="20">
        <f>SUM(O23:O24)</f>
        <v/>
      </c>
      <c r="P22" s="20">
        <f>SUM(P23:P24)</f>
        <v/>
      </c>
      <c r="Q22" s="20">
        <f>SUM(Q23:Q24)</f>
        <v/>
      </c>
    </row>
    <row r="23">
      <c r="B23" s="2" t="inlineStr">
        <is>
          <t>=- Payable Deferred Income Tax</t>
        </is>
      </c>
      <c r="C23" s="20" t="n"/>
      <c r="D23" s="20">
        <f>SUMIF(PL.data!$B$3:$B$25,PL!$A23,PL.data!Q$3:Q$25)</f>
        <v/>
      </c>
      <c r="E23" s="20">
        <f>SUMIF(PL.data!$B$3:$B$25,PL!$A23,PL.data!R$3:R$25)</f>
        <v/>
      </c>
      <c r="F23" s="20">
        <f>SUMIF(PL.data!$B$3:$B$25,PL!$A23,PL.data!S$3:S$25)</f>
        <v/>
      </c>
      <c r="G23" s="20">
        <f>SUMIF(PL.data!$B$3:$B$25,PL!$A23,PL.data!T$3:T$25)</f>
        <v/>
      </c>
      <c r="H23" s="20">
        <f>SUMIF(PL.data!$B$3:$B$25,PL!$A23,PL.data!U$3:U$25)</f>
        <v/>
      </c>
      <c r="I23" s="20">
        <f>SUMIF(PL.data!$B$3:$B$25,PL!$A23,PL.data!V$3:V$25)</f>
        <v/>
      </c>
      <c r="J23" s="20">
        <f>SUMIF(PL.data!$B$3:$B$25,PL!$A23,PL.data!W$3:W$25)</f>
        <v/>
      </c>
      <c r="K23" s="20" t="n"/>
      <c r="L23" s="20" t="n"/>
      <c r="M23" s="20" t="n"/>
      <c r="N23" s="20" t="n"/>
    </row>
    <row r="24">
      <c r="B24" s="2" t="inlineStr">
        <is>
          <t>=- Receivable Deferred Income Tax</t>
        </is>
      </c>
      <c r="C24" s="20" t="n"/>
      <c r="D24" s="20">
        <f>SUMIF(PL.data!$B$3:$B$25,PL!$A24,PL.data!Q$3:Q$25)</f>
        <v/>
      </c>
      <c r="E24" s="20">
        <f>SUMIF(PL.data!$B$3:$B$25,PL!$A24,PL.data!R$3:R$25)</f>
        <v/>
      </c>
      <c r="F24" s="20">
        <f>SUMIF(PL.data!$B$3:$B$25,PL!$A24,PL.data!S$3:S$25)</f>
        <v/>
      </c>
      <c r="G24" s="20">
        <f>SUMIF(PL.data!$B$3:$B$25,PL!$A24,PL.data!T$3:T$25)</f>
        <v/>
      </c>
      <c r="H24" s="20">
        <f>SUMIF(PL.data!$B$3:$B$25,PL!$A24,PL.data!U$3:U$25)</f>
        <v/>
      </c>
      <c r="I24" s="20">
        <f>SUMIF(PL.data!$B$3:$B$25,PL!$A24,PL.data!V$3:V$25)</f>
        <v/>
      </c>
      <c r="J24" s="20">
        <f>SUMIF(PL.data!$B$3:$B$25,PL!$A24,PL.data!W$3:W$25)</f>
        <v/>
      </c>
      <c r="K24" s="20" t="n"/>
      <c r="L24" s="20" t="n"/>
      <c r="M24" s="20" t="n"/>
      <c r="N24" s="20" t="n"/>
      <c r="O24" s="307" t="n">
        <v>128938488531.8065</v>
      </c>
      <c r="P24" s="307" t="n">
        <v>303410325003.4171</v>
      </c>
      <c r="Q24" s="307" t="n">
        <v>560343389471.0995</v>
      </c>
    </row>
    <row r="25" customFormat="1" s="62">
      <c r="A25" s="65" t="inlineStr">
        <is>
          <t>60</t>
        </is>
      </c>
      <c r="B25" s="66" t="inlineStr">
        <is>
          <t>17. Profits after enterprise income tax</t>
        </is>
      </c>
      <c r="C25" s="20" t="n">
        <v>99048</v>
      </c>
      <c r="D25" s="67">
        <f>D21+D20</f>
        <v/>
      </c>
      <c r="E25" s="67">
        <f>SUMIF(PL.data!$B$3:$B$25,PL!$A25,PL.data!R$3:R$25)</f>
        <v/>
      </c>
      <c r="F25" s="67">
        <f>SUMIF(PL.data!$B$3:$B$25,PL!$A25,PL.data!S$3:S$25)</f>
        <v/>
      </c>
      <c r="G25" s="67">
        <f>SUMIF(PL.data!$B$3:$B$25,PL!$A25,PL.data!T$3:T$25)</f>
        <v/>
      </c>
      <c r="H25" s="67">
        <f>SUMIF(PL.data!$B$3:$B$25,PL!$A25,PL.data!U$3:U$25)</f>
        <v/>
      </c>
      <c r="I25" s="67">
        <f>SUMIF(PL.data!$B$3:$B$25,PL!$A25,PL.data!V$3:V$25)</f>
        <v/>
      </c>
      <c r="J25" s="67">
        <f>SUMIF(PL.data!$B$3:$B$25,PL!$A25,PL.data!W$3:W$25)</f>
        <v/>
      </c>
      <c r="K25" s="67" t="n"/>
      <c r="L25" s="67" t="n"/>
      <c r="M25" s="67" t="n"/>
      <c r="N25" s="67" t="n"/>
    </row>
    <row r="26">
      <c r="A26" s="42" t="n"/>
      <c r="B26" s="1" t="inlineStr">
        <is>
          <t>18. Basic earnings per share (*)</t>
        </is>
      </c>
      <c r="C26" s="20">
        <f>SUMIF(PL.data!$B$3:$B$25,PL!$A26,PL.data!P$3:P$25)</f>
        <v/>
      </c>
      <c r="D26" s="20">
        <f>SUMIF(PL.data!$B$3:$B$25,PL!$A26,PL.data!Q$3:Q$25)</f>
        <v/>
      </c>
      <c r="E26" s="20">
        <f>SUMIF(PL.data!$B$3:$B$25,PL!$A26,PL.data!R$3:R$25)</f>
        <v/>
      </c>
      <c r="F26" s="20">
        <f>SUMIF(PL.data!$B$3:$B$25,PL!$A26,PL.data!S$3:S$25)</f>
        <v/>
      </c>
      <c r="G26" s="20">
        <f>SUMIF(PL.data!$B$3:$B$25,PL!$A26,PL.data!T$3:T$25)</f>
        <v/>
      </c>
      <c r="H26" s="20">
        <f>SUMIF(PL.data!$B$3:$B$25,PL!$A26,PL.data!U$3:U$25)</f>
        <v/>
      </c>
      <c r="I26" s="20">
        <f>SUMIF(PL.data!$B$3:$B$25,PL!$A26,PL.data!V$3:V$25)</f>
        <v/>
      </c>
      <c r="J26" s="20">
        <f>SUMIF(PL.data!$B$3:$B$25,PL!$A26,PL.data!W$3:W$25)</f>
        <v/>
      </c>
      <c r="K26" s="20" t="n"/>
      <c r="L26" s="20" t="n"/>
      <c r="M26" s="20" t="n"/>
      <c r="N26" s="20" t="n"/>
    </row>
    <row r="27">
      <c r="A27" s="42" t="n"/>
      <c r="B27" s="1" t="inlineStr">
        <is>
          <t>19. Diluted earnings per share (*)</t>
        </is>
      </c>
      <c r="C27" s="20">
        <f>SUMIF(PL.data!$B$3:$B$25,PL!$A27,PL.data!P$3:P$25)</f>
        <v/>
      </c>
      <c r="D27" s="20">
        <f>SUMIF(PL.data!$B$3:$B$25,PL!$A27,PL.data!Q$3:Q$25)</f>
        <v/>
      </c>
      <c r="E27" s="20">
        <f>SUMIF(PL.data!$B$3:$B$25,PL!$A27,PL.data!R$3:R$25)</f>
        <v/>
      </c>
      <c r="F27" s="20">
        <f>SUMIF(PL.data!$B$3:$B$25,PL!$A27,PL.data!S$3:S$25)</f>
        <v/>
      </c>
      <c r="G27" s="20">
        <f>SUMIF(PL.data!$B$3:$B$25,PL!$A27,PL.data!T$3:T$25)</f>
        <v/>
      </c>
      <c r="H27" s="20">
        <f>SUMIF(PL.data!$B$3:$B$25,PL!$A27,PL.data!U$3:U$25)</f>
        <v/>
      </c>
      <c r="I27" s="20">
        <f>SUMIF(PL.data!$B$3:$B$25,PL!$A27,PL.data!V$3:V$25)</f>
        <v/>
      </c>
      <c r="J27" s="20">
        <f>SUMIF(PL.data!$B$3:$B$25,PL!$A27,PL.data!W$3:W$25)</f>
        <v/>
      </c>
      <c r="K27" s="20" t="n"/>
      <c r="L27" s="20" t="n"/>
      <c r="M27" s="20" t="n"/>
      <c r="N27" s="20" t="n"/>
      <c r="O27" s="308" t="n">
        <v>106357029117.6367</v>
      </c>
      <c r="P27" s="308" t="n">
        <v>208607010864.2285</v>
      </c>
      <c r="Q27" s="308" t="n">
        <v>329364260831.132</v>
      </c>
    </row>
    <row r="28">
      <c r="A28" s="42" t="n"/>
      <c r="G28" s="20" t="n"/>
      <c r="H28" s="20" t="n"/>
      <c r="I28" s="20" t="n"/>
      <c r="J28" s="20" t="n"/>
      <c r="K28" s="20" t="n"/>
      <c r="O28" s="16" t="n"/>
      <c r="P28" s="16" t="n"/>
      <c r="Q28" s="16" t="n"/>
    </row>
    <row r="29">
      <c r="A29" s="42" t="n"/>
      <c r="G29" s="20" t="n"/>
      <c r="H29" s="20" t="n"/>
      <c r="I29" s="20" t="n"/>
      <c r="J29" s="20" t="n"/>
      <c r="K29" s="20" t="n"/>
      <c r="O29" s="280" t="n">
        <v>520838164982.394</v>
      </c>
      <c r="P29" s="280" t="n">
        <v>540714338978.098</v>
      </c>
      <c r="Q29" s="280" t="n">
        <v>521747057074.647</v>
      </c>
    </row>
    <row r="30">
      <c r="G30" s="20" t="n"/>
      <c r="H30" s="20" t="n"/>
      <c r="I30" s="20" t="n"/>
      <c r="J30" s="20" t="n"/>
      <c r="K30" s="20" t="n"/>
      <c r="O30" s="280" t="n">
        <v>-271426920261.906</v>
      </c>
      <c r="P30" s="280" t="n">
        <v>-254475455344.632</v>
      </c>
      <c r="Q30" s="280" t="n">
        <v>-263381269885.553</v>
      </c>
    </row>
    <row r="31">
      <c r="G31" s="20" t="n"/>
      <c r="H31" s="20" t="n"/>
      <c r="I31" s="20" t="n"/>
      <c r="J31" s="20" t="n"/>
      <c r="K31" s="20" t="n"/>
      <c r="O31" s="264" t="n">
        <v>-221426920261.906</v>
      </c>
      <c r="P31" s="264" t="n">
        <v>-204475455344.632</v>
      </c>
      <c r="Q31" s="264" t="n">
        <v>-213381269885.553</v>
      </c>
    </row>
    <row r="33">
      <c r="O33" s="264" t="n">
        <v>-932021983.2</v>
      </c>
      <c r="P33" s="264" t="n">
        <v>-1043864621.184</v>
      </c>
      <c r="Q33" s="264" t="n">
        <v>-1200444314.3616</v>
      </c>
    </row>
    <row r="34">
      <c r="O34" s="264" t="n">
        <v>-251093594410.028</v>
      </c>
      <c r="P34" s="264" t="n">
        <v>-281224825739.231</v>
      </c>
      <c r="Q34" s="264" t="n">
        <v>-323408549600.116</v>
      </c>
    </row>
    <row r="35">
      <c r="O35" s="16" t="n"/>
      <c r="P35" s="16" t="n"/>
      <c r="Q35" s="16" t="n"/>
    </row>
    <row r="36">
      <c r="O36" s="264" t="n">
        <v>2804060278.8</v>
      </c>
      <c r="P36" s="264" t="n">
        <v>3084466306.68</v>
      </c>
      <c r="Q36" s="264" t="n">
        <v>3392912937.348001</v>
      </c>
    </row>
    <row r="37">
      <c r="O37" s="264" t="n">
        <v>-9483781208</v>
      </c>
      <c r="P37" s="264" t="n">
        <v>-10432159328.8</v>
      </c>
      <c r="Q37" s="264" t="n">
        <v>-11475375261.68</v>
      </c>
    </row>
    <row r="39">
      <c r="O39" s="16" t="n"/>
      <c r="P39" s="16" t="n"/>
      <c r="Q39" s="16" t="n"/>
    </row>
    <row r="40">
      <c r="O40" s="280" t="n">
        <v>-4485147789.60229</v>
      </c>
      <c r="P40" s="280" t="n">
        <v>-30860763845.7767</v>
      </c>
      <c r="Q40" s="280" t="n">
        <v>-52878341355.646</v>
      </c>
    </row>
    <row r="41">
      <c r="O41" s="280" t="n">
        <v>-10282029292</v>
      </c>
      <c r="P41" s="280" t="n">
        <v>-7234589210</v>
      </c>
      <c r="Q41" s="280" t="n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14">
    <outlinePr summaryBelow="1" summaryRight="1"/>
    <pageSetUpPr/>
  </sheetPr>
  <dimension ref="B2:W25"/>
  <sheetViews>
    <sheetView workbookViewId="0">
      <selection activeCell="D18" sqref="D18"/>
    </sheetView>
  </sheetViews>
  <sheetFormatPr baseColWidth="8" defaultColWidth="8.88671875" defaultRowHeight="14.4"/>
  <cols>
    <col width="64" bestFit="1" customWidth="1" style="162" min="3" max="3"/>
    <col width="31.33203125" customWidth="1" style="162" min="4" max="4"/>
    <col width="13.6640625" customWidth="1" style="162" min="5" max="5"/>
    <col width="9.109375" customWidth="1" style="162" min="6" max="15"/>
    <col width="10.6640625" customWidth="1" style="162" min="16" max="18"/>
    <col width="11.109375" bestFit="1" customWidth="1" style="162" min="19" max="19"/>
    <col width="11.44140625" bestFit="1" customWidth="1" style="162" min="20" max="20"/>
    <col width="11.6640625" bestFit="1" customWidth="1" style="162" min="21" max="23"/>
  </cols>
  <sheetData>
    <row r="1" ht="15.75" customHeight="1" s="162" thickBot="1"/>
    <row r="2" ht="27" customHeight="1" s="162" thickBot="1">
      <c r="B2" s="46" t="inlineStr">
        <is>
          <t>KẾT QUẢ HOẠT ĐỘNG KINH DOANH</t>
        </is>
      </c>
      <c r="C2" s="163" t="n"/>
      <c r="D2" s="164" t="n"/>
      <c r="E2" s="47" t="inlineStr">
        <is>
          <t>2018</t>
        </is>
      </c>
      <c r="F2" s="47" t="inlineStr">
        <is>
          <t>2019</t>
        </is>
      </c>
      <c r="G2" s="47" t="inlineStr">
        <is>
          <t>2020</t>
        </is>
      </c>
      <c r="H2" s="47" t="inlineStr">
        <is>
          <t>2021</t>
        </is>
      </c>
      <c r="I2" s="47" t="inlineStr">
        <is>
          <t>2022</t>
        </is>
      </c>
      <c r="J2" s="47" t="n"/>
      <c r="K2" s="47" t="n"/>
      <c r="L2" s="47" t="n"/>
      <c r="M2" s="47" t="n"/>
      <c r="N2" s="47" t="n"/>
      <c r="O2" s="47" t="n"/>
      <c r="P2" s="47" t="n"/>
      <c r="Q2" s="47" t="n"/>
      <c r="R2" s="47" t="n"/>
      <c r="S2" s="47" t="n"/>
      <c r="T2" s="47" t="n"/>
      <c r="U2" s="47" t="n"/>
      <c r="V2" s="47" t="n"/>
      <c r="W2" s="47" t="n"/>
    </row>
    <row r="3" ht="15.75" customHeight="1" s="162" thickTop="1">
      <c r="B3" s="42" t="inlineStr">
        <is>
          <t>01</t>
        </is>
      </c>
      <c r="C3" s="51" t="inlineStr">
        <is>
          <t>1. Doanh thu bán hàng và cung cấp dịch vụ</t>
        </is>
      </c>
      <c r="D3" s="165" t="n"/>
      <c r="E3" s="264" t="n">
        <v>469406</v>
      </c>
      <c r="F3" s="264" t="n">
        <v>548359</v>
      </c>
      <c r="G3" s="264" t="n">
        <v>323664</v>
      </c>
      <c r="H3" s="264" t="n">
        <v>500844</v>
      </c>
      <c r="I3" s="264" t="n">
        <v>496456</v>
      </c>
      <c r="J3" s="264" t="n"/>
      <c r="K3" s="264" t="n"/>
      <c r="L3" s="264" t="n"/>
      <c r="M3" s="264" t="n"/>
      <c r="N3" s="264" t="n"/>
      <c r="O3" s="264" t="n"/>
      <c r="P3" s="264" t="n"/>
      <c r="Q3" s="264" t="n"/>
      <c r="R3" s="264" t="n"/>
      <c r="S3" s="264" t="n"/>
      <c r="T3" s="264" t="n"/>
      <c r="U3" s="264" t="n"/>
      <c r="V3" s="264" t="n"/>
      <c r="W3" s="264" t="n"/>
    </row>
    <row r="4">
      <c r="B4" s="42" t="inlineStr">
        <is>
          <t>02</t>
        </is>
      </c>
      <c r="C4" s="51" t="inlineStr">
        <is>
          <t>2. Các khoản giảm trừ doanh thu</t>
        </is>
      </c>
      <c r="D4" s="165" t="n"/>
      <c r="E4" s="264" t="n"/>
      <c r="F4" s="264" t="n">
        <v>887</v>
      </c>
      <c r="G4" s="264" t="n">
        <v>7</v>
      </c>
      <c r="H4" s="264" t="n"/>
      <c r="I4" s="264" t="n"/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64" t="n"/>
      <c r="T4" s="264" t="n"/>
      <c r="U4" s="264" t="n"/>
      <c r="V4" s="264" t="n"/>
      <c r="W4" s="264" t="n"/>
    </row>
    <row r="5" customFormat="1" s="169">
      <c r="B5" s="43" t="inlineStr">
        <is>
          <t>10</t>
        </is>
      </c>
      <c r="C5" s="50" t="inlineStr">
        <is>
          <t>3. Doanh thu thuần về bán hàng và cung cấp dịch vụ (10=01-02)</t>
        </is>
      </c>
      <c r="D5" s="300" t="inlineStr">
        <is>
          <t>Sales</t>
        </is>
      </c>
      <c r="E5" s="301" t="n">
        <v>469406</v>
      </c>
      <c r="F5" s="301" t="n">
        <v>547472</v>
      </c>
      <c r="G5" s="301" t="n">
        <v>323657</v>
      </c>
      <c r="H5" s="301" t="n">
        <v>500844</v>
      </c>
      <c r="I5" s="301" t="n">
        <v>496456</v>
      </c>
      <c r="J5" s="301" t="n"/>
      <c r="K5" s="301" t="n"/>
      <c r="L5" s="301" t="n"/>
      <c r="M5" s="301" t="n"/>
      <c r="N5" s="301" t="n"/>
      <c r="O5" s="301" t="n"/>
      <c r="P5" s="301" t="n"/>
      <c r="Q5" s="301" t="n"/>
      <c r="R5" s="301" t="n"/>
      <c r="S5" s="301" t="n"/>
      <c r="T5" s="301" t="n"/>
      <c r="U5" s="301" t="n"/>
      <c r="V5" s="301" t="n"/>
      <c r="W5" s="301" t="n"/>
    </row>
    <row r="6">
      <c r="B6" s="42" t="inlineStr">
        <is>
          <t>11</t>
        </is>
      </c>
      <c r="C6" s="51" t="inlineStr">
        <is>
          <t>4. Giá vốn hàng bán</t>
        </is>
      </c>
      <c r="D6" s="302" t="inlineStr">
        <is>
          <t>Cost of Goods Sold</t>
        </is>
      </c>
      <c r="E6" s="264" t="n">
        <v>406572</v>
      </c>
      <c r="F6" s="264" t="n">
        <v>490133</v>
      </c>
      <c r="G6" s="264" t="n">
        <v>291939</v>
      </c>
      <c r="H6" s="264" t="n">
        <v>449883</v>
      </c>
      <c r="I6" s="264" t="n">
        <v>456508</v>
      </c>
      <c r="J6" s="264" t="n"/>
      <c r="K6" s="264" t="n"/>
      <c r="L6" s="264" t="n"/>
      <c r="M6" s="264" t="n"/>
      <c r="N6" s="264" t="n"/>
      <c r="O6" s="264" t="n"/>
      <c r="P6" s="264" t="n"/>
      <c r="Q6" s="264" t="n"/>
      <c r="R6" s="264" t="n"/>
      <c r="S6" s="264" t="n"/>
      <c r="T6" s="264" t="n"/>
      <c r="U6" s="264" t="n"/>
      <c r="V6" s="264" t="n"/>
      <c r="W6" s="264" t="n"/>
    </row>
    <row r="7" customFormat="1" s="169">
      <c r="B7" s="43" t="inlineStr">
        <is>
          <t>20</t>
        </is>
      </c>
      <c r="C7" s="169" t="inlineStr">
        <is>
          <t>5. Lợi nhuận gộp về bán hàng và cung cấp dịch vụ (20 = 10 - 11)</t>
        </is>
      </c>
      <c r="D7" s="300" t="inlineStr">
        <is>
          <t>Gross profit</t>
        </is>
      </c>
      <c r="E7" s="301" t="n">
        <v>62833</v>
      </c>
      <c r="F7" s="301" t="n">
        <v>57340</v>
      </c>
      <c r="G7" s="301" t="n">
        <v>31718</v>
      </c>
      <c r="H7" s="301" t="n">
        <v>50961</v>
      </c>
      <c r="I7" s="301" t="n">
        <v>39948</v>
      </c>
      <c r="J7" s="301" t="n"/>
      <c r="K7" s="301" t="n"/>
      <c r="L7" s="301" t="n"/>
      <c r="M7" s="301" t="n"/>
      <c r="N7" s="301" t="n"/>
      <c r="O7" s="301" t="n"/>
      <c r="P7" s="301" t="n"/>
      <c r="Q7" s="301" t="n"/>
      <c r="R7" s="301" t="n"/>
      <c r="S7" s="301" t="n"/>
      <c r="T7" s="301" t="n"/>
      <c r="U7" s="301" t="n"/>
      <c r="V7" s="301" t="n"/>
      <c r="W7" s="301" t="n"/>
    </row>
    <row r="8">
      <c r="B8" s="42" t="inlineStr">
        <is>
          <t>21</t>
        </is>
      </c>
      <c r="C8" s="51" t="inlineStr">
        <is>
          <t>6. Doanh thu hoạt động tài chính</t>
        </is>
      </c>
      <c r="D8" s="302" t="inlineStr">
        <is>
          <t>Interest income and other financial Income / expenses</t>
        </is>
      </c>
      <c r="E8" s="264" t="n">
        <v>2776</v>
      </c>
      <c r="F8" s="264" t="n">
        <v>2109</v>
      </c>
      <c r="G8" s="264" t="n">
        <v>13816</v>
      </c>
      <c r="H8" s="264" t="n">
        <v>4705</v>
      </c>
      <c r="I8" s="264" t="n">
        <v>1946</v>
      </c>
      <c r="J8" s="264" t="n"/>
      <c r="K8" s="264" t="n"/>
      <c r="L8" s="264" t="n"/>
      <c r="M8" s="264" t="n"/>
      <c r="N8" s="264" t="n"/>
      <c r="O8" s="264" t="n"/>
      <c r="P8" s="264" t="n"/>
      <c r="Q8" s="264" t="n"/>
      <c r="R8" s="264" t="n"/>
      <c r="S8" s="264" t="n"/>
      <c r="T8" s="264" t="n"/>
      <c r="U8" s="264" t="n"/>
      <c r="V8" s="264" t="n"/>
      <c r="W8" s="264" t="n"/>
    </row>
    <row r="9">
      <c r="B9" s="42" t="inlineStr">
        <is>
          <t>22</t>
        </is>
      </c>
      <c r="C9" s="51" t="inlineStr">
        <is>
          <t>7. Chi phí tài chính</t>
        </is>
      </c>
      <c r="D9" s="302" t="inlineStr">
        <is>
          <t>Interest income and other financial Income / expenses</t>
        </is>
      </c>
      <c r="E9" s="264" t="n">
        <v>6168</v>
      </c>
      <c r="F9" s="264" t="n">
        <v>4233</v>
      </c>
      <c r="G9" s="264" t="n">
        <v>4373</v>
      </c>
      <c r="H9" s="264" t="n">
        <v>3279</v>
      </c>
      <c r="I9" s="264" t="n">
        <v>6675</v>
      </c>
      <c r="J9" s="264" t="n"/>
      <c r="K9" s="264" t="n"/>
      <c r="L9" s="264" t="n"/>
      <c r="M9" s="264" t="n"/>
      <c r="N9" s="264" t="n"/>
      <c r="O9" s="264" t="n"/>
      <c r="P9" s="264" t="n"/>
      <c r="Q9" s="264" t="n"/>
      <c r="R9" s="264" t="n"/>
      <c r="S9" s="264" t="n"/>
      <c r="T9" s="264" t="n"/>
      <c r="U9" s="264" t="n"/>
      <c r="V9" s="264" t="n"/>
      <c r="W9" s="264" t="n"/>
    </row>
    <row r="10">
      <c r="B10" s="42" t="inlineStr">
        <is>
          <t>23</t>
        </is>
      </c>
      <c r="C10" t="inlineStr">
        <is>
          <t xml:space="preserve">  - Trong đó: Chi phí lãi vay </t>
        </is>
      </c>
      <c r="D10" s="302" t="inlineStr">
        <is>
          <t>Total Interest Expense</t>
        </is>
      </c>
      <c r="E10" s="264" t="n">
        <v>3119</v>
      </c>
      <c r="F10" s="264" t="n">
        <v>4232</v>
      </c>
      <c r="G10" s="264" t="n">
        <v>4372</v>
      </c>
      <c r="H10" s="264" t="n">
        <v>3279</v>
      </c>
      <c r="I10" s="264" t="n">
        <v>6675</v>
      </c>
      <c r="J10" s="264" t="n"/>
      <c r="K10" s="264" t="n"/>
      <c r="L10" s="264" t="n"/>
      <c r="M10" s="264" t="n"/>
      <c r="N10" s="264" t="n"/>
      <c r="O10" s="264" t="n"/>
      <c r="P10" s="264" t="n"/>
      <c r="Q10" s="264" t="n"/>
      <c r="R10" s="264" t="n"/>
      <c r="S10" s="264" t="n"/>
      <c r="T10" s="264" t="n"/>
      <c r="U10" s="264" t="n"/>
      <c r="V10" s="264" t="n"/>
      <c r="W10" s="264" t="n"/>
    </row>
    <row r="11">
      <c r="B11" s="118" t="n">
        <v>24</v>
      </c>
      <c r="C11" s="45" t="inlineStr">
        <is>
          <t>Lãi trong công ty liên kết</t>
        </is>
      </c>
      <c r="D11" s="300" t="inlineStr">
        <is>
          <t>Non-operating Items</t>
        </is>
      </c>
      <c r="E11" s="264" t="n">
        <v>148</v>
      </c>
      <c r="F11" s="264" t="n">
        <v>17</v>
      </c>
      <c r="G11" s="264" t="n"/>
      <c r="H11" s="264" t="n"/>
      <c r="I11" s="264" t="n"/>
      <c r="J11" s="264" t="n"/>
      <c r="K11" s="264" t="n"/>
      <c r="L11" s="264" t="n"/>
      <c r="M11" s="264" t="n"/>
      <c r="N11" s="264" t="n"/>
      <c r="O11" s="264" t="n"/>
      <c r="P11" s="264" t="n"/>
      <c r="Q11" s="264" t="n"/>
      <c r="R11" s="264" t="n"/>
      <c r="S11" s="264" t="n"/>
      <c r="T11" s="264" t="n"/>
      <c r="U11" s="264" t="n"/>
      <c r="V11" s="264" t="n"/>
      <c r="W11" s="264" t="n"/>
    </row>
    <row r="12">
      <c r="B12" s="118" t="inlineStr">
        <is>
          <t>25</t>
        </is>
      </c>
      <c r="C12" s="51" t="inlineStr">
        <is>
          <t>8. Chi phí bán hàng</t>
        </is>
      </c>
      <c r="D12" s="302" t="inlineStr">
        <is>
          <t>SG and A Expenses</t>
        </is>
      </c>
      <c r="E12" s="264" t="n">
        <v>732</v>
      </c>
      <c r="F12" s="264" t="n">
        <v>740</v>
      </c>
      <c r="G12" s="264" t="n">
        <v>521</v>
      </c>
      <c r="H12" s="264" t="n">
        <v>531</v>
      </c>
      <c r="I12" s="264" t="n">
        <v>2</v>
      </c>
      <c r="J12" s="264" t="n"/>
      <c r="K12" s="264" t="n"/>
      <c r="L12" s="264" t="n"/>
      <c r="M12" s="264" t="n"/>
      <c r="N12" s="264" t="n"/>
      <c r="O12" s="264" t="n"/>
      <c r="P12" s="264" t="n"/>
      <c r="Q12" s="264" t="n"/>
      <c r="R12" s="264" t="n"/>
      <c r="S12" s="264" t="n"/>
      <c r="T12" s="264" t="n"/>
      <c r="U12" s="264" t="n"/>
      <c r="V12" s="264" t="n"/>
      <c r="W12" s="264" t="n"/>
    </row>
    <row r="13">
      <c r="B13" s="118" t="inlineStr">
        <is>
          <t>26</t>
        </is>
      </c>
      <c r="C13" s="51" t="inlineStr">
        <is>
          <t xml:space="preserve">9. Chi phí quản lý doanh nghiệp      </t>
        </is>
      </c>
      <c r="D13" s="302" t="inlineStr">
        <is>
          <t>SG and A Expenses</t>
        </is>
      </c>
      <c r="E13" s="264" t="n">
        <v>11086</v>
      </c>
      <c r="F13" s="264" t="n">
        <v>14191</v>
      </c>
      <c r="G13" s="264" t="n">
        <v>22298</v>
      </c>
      <c r="H13" s="264" t="n">
        <v>12557</v>
      </c>
      <c r="I13" s="264" t="n">
        <v>28274</v>
      </c>
      <c r="J13" s="264" t="n"/>
      <c r="K13" s="264" t="n"/>
      <c r="L13" s="264" t="n"/>
      <c r="M13" s="264" t="n"/>
      <c r="N13" s="264" t="n"/>
      <c r="O13" s="264" t="n"/>
      <c r="P13" s="264" t="n"/>
      <c r="Q13" s="264" t="n"/>
      <c r="R13" s="264" t="n"/>
      <c r="S13" s="264" t="n"/>
      <c r="T13" s="264" t="n"/>
      <c r="U13" s="264" t="n"/>
      <c r="V13" s="264" t="n"/>
      <c r="W13" s="264" t="n"/>
    </row>
    <row r="14" customFormat="1" s="169">
      <c r="B14" s="119" t="inlineStr">
        <is>
          <t>30</t>
        </is>
      </c>
      <c r="C14" s="169" t="inlineStr">
        <is>
          <t>10 Lợi nhuận thuần từ hoạt động kinh doanh {30 = 20 + (21 - 22) - (24 + 25)}</t>
        </is>
      </c>
      <c r="D14" s="168" t="n"/>
      <c r="E14" s="301" t="n">
        <v>47772</v>
      </c>
      <c r="F14" s="301" t="n">
        <v>40302</v>
      </c>
      <c r="G14" s="301" t="n">
        <v>18343</v>
      </c>
      <c r="H14" s="301" t="n">
        <v>39300</v>
      </c>
      <c r="I14" s="301" t="n">
        <v>6944</v>
      </c>
      <c r="J14" s="301" t="n"/>
      <c r="K14" s="301" t="n"/>
      <c r="L14" s="301" t="n"/>
      <c r="M14" s="301" t="n"/>
      <c r="N14" s="301" t="n"/>
      <c r="O14" s="301" t="n"/>
      <c r="P14" s="301" t="n"/>
      <c r="Q14" s="301" t="n"/>
      <c r="R14" s="301" t="n"/>
      <c r="S14" s="301" t="n"/>
      <c r="T14" s="301" t="n"/>
      <c r="U14" s="301" t="n"/>
      <c r="V14" s="301" t="n"/>
      <c r="W14" s="301" t="n"/>
    </row>
    <row r="15">
      <c r="B15" s="118" t="inlineStr">
        <is>
          <t>31</t>
        </is>
      </c>
      <c r="C15" s="51" t="inlineStr">
        <is>
          <t>11. Thu nhập khác</t>
        </is>
      </c>
      <c r="D15" s="165" t="n"/>
      <c r="E15" s="264" t="n">
        <v>0</v>
      </c>
      <c r="F15" s="264" t="n">
        <v>3</v>
      </c>
      <c r="G15" s="264" t="n">
        <v>446</v>
      </c>
      <c r="H15" s="264" t="n">
        <v>12</v>
      </c>
      <c r="I15" s="264" t="n">
        <v>0</v>
      </c>
      <c r="J15" s="264" t="n"/>
      <c r="K15" s="264" t="n"/>
      <c r="L15" s="264" t="n"/>
      <c r="M15" s="264" t="n"/>
      <c r="N15" s="264" t="n"/>
      <c r="O15" s="264" t="n"/>
      <c r="P15" s="264" t="n"/>
      <c r="Q15" s="264" t="n"/>
      <c r="R15" s="264" t="n"/>
      <c r="S15" s="264" t="n"/>
      <c r="T15" s="264" t="n"/>
      <c r="U15" s="264" t="n"/>
      <c r="V15" s="264" t="n"/>
      <c r="W15" s="264" t="n"/>
    </row>
    <row r="16">
      <c r="B16" s="118" t="inlineStr">
        <is>
          <t>32</t>
        </is>
      </c>
      <c r="C16" s="51" t="inlineStr">
        <is>
          <t>12. Chi phí khác</t>
        </is>
      </c>
      <c r="D16" s="165" t="n"/>
      <c r="E16" s="264" t="n">
        <v>372</v>
      </c>
      <c r="F16" s="264" t="n">
        <v>671</v>
      </c>
      <c r="G16" s="264" t="n">
        <v>1020</v>
      </c>
      <c r="H16" s="264" t="n">
        <v>746</v>
      </c>
      <c r="I16" s="264" t="n">
        <v>12</v>
      </c>
      <c r="J16" s="264" t="n"/>
      <c r="K16" s="264" t="n"/>
      <c r="L16" s="264" t="n"/>
      <c r="M16" s="264" t="n"/>
      <c r="N16" s="264" t="n"/>
      <c r="O16" s="264" t="n"/>
      <c r="P16" s="264" t="n"/>
      <c r="Q16" s="264" t="n"/>
      <c r="R16" s="264" t="n"/>
      <c r="S16" s="264" t="n"/>
      <c r="T16" s="264" t="n"/>
      <c r="U16" s="264" t="n"/>
      <c r="V16" s="264" t="n"/>
      <c r="W16" s="264" t="n"/>
    </row>
    <row r="17" customFormat="1" s="169">
      <c r="B17" s="119" t="inlineStr">
        <is>
          <t>40</t>
        </is>
      </c>
      <c r="C17" s="50" t="inlineStr">
        <is>
          <t>13. Lợi nhuận khác (40 = 31 - 32)</t>
        </is>
      </c>
      <c r="D17" s="300" t="inlineStr">
        <is>
          <t>Non-operating Items</t>
        </is>
      </c>
      <c r="E17" s="301" t="n">
        <v>-371</v>
      </c>
      <c r="F17" s="301" t="n">
        <v>-669</v>
      </c>
      <c r="G17" s="301" t="n">
        <v>-574</v>
      </c>
      <c r="H17" s="301" t="n">
        <v>-734</v>
      </c>
      <c r="I17" s="301" t="n">
        <v>-12</v>
      </c>
      <c r="J17" s="301" t="n"/>
      <c r="K17" s="301" t="n"/>
      <c r="L17" s="301" t="n"/>
      <c r="M17" s="301" t="n"/>
      <c r="N17" s="301" t="n"/>
      <c r="O17" s="301" t="n"/>
      <c r="P17" s="301" t="n"/>
      <c r="Q17" s="301" t="n"/>
      <c r="R17" s="301" t="n"/>
      <c r="S17" s="301" t="n"/>
      <c r="T17" s="301" t="n"/>
      <c r="U17" s="301" t="n"/>
      <c r="V17" s="301" t="n"/>
      <c r="W17" s="301" t="n"/>
    </row>
    <row r="18" customFormat="1" s="169">
      <c r="B18" s="119" t="inlineStr">
        <is>
          <t>50</t>
        </is>
      </c>
      <c r="C18" s="50" t="inlineStr">
        <is>
          <t>14. Tổng lợi nhuận kế toán trước thuế (50 = 30 + 40)</t>
        </is>
      </c>
      <c r="D18" s="176" t="inlineStr">
        <is>
          <t>Profit before Tax</t>
        </is>
      </c>
      <c r="E18" s="301" t="n">
        <v>47400</v>
      </c>
      <c r="F18" s="301" t="n">
        <v>39633</v>
      </c>
      <c r="G18" s="301" t="n">
        <v>17769</v>
      </c>
      <c r="H18" s="301" t="n">
        <v>38566</v>
      </c>
      <c r="I18" s="301" t="n">
        <v>6932</v>
      </c>
      <c r="J18" s="301" t="n"/>
      <c r="K18" s="301" t="n"/>
      <c r="L18" s="301" t="n"/>
      <c r="M18" s="301" t="n"/>
      <c r="N18" s="301" t="n"/>
      <c r="O18" s="301" t="n"/>
      <c r="P18" s="301" t="n"/>
      <c r="Q18" s="301" t="n"/>
      <c r="R18" s="301" t="n"/>
      <c r="S18" s="301" t="n"/>
      <c r="T18" s="301" t="n"/>
      <c r="U18" s="301" t="n"/>
      <c r="V18" s="301" t="n"/>
      <c r="W18" s="301" t="n"/>
    </row>
    <row r="19">
      <c r="B19" s="118" t="inlineStr">
        <is>
          <t>51</t>
        </is>
      </c>
      <c r="C19" s="51" t="inlineStr">
        <is>
          <t>15. Chi phí thuế TNDN hiện hành</t>
        </is>
      </c>
      <c r="D19" s="303" t="inlineStr">
        <is>
          <t>Taxation</t>
        </is>
      </c>
      <c r="E19" s="264" t="n">
        <v>10635</v>
      </c>
      <c r="F19" s="264" t="n">
        <v>8829</v>
      </c>
      <c r="G19" s="264" t="n">
        <v>3387</v>
      </c>
      <c r="H19" s="264" t="n">
        <v>8393</v>
      </c>
      <c r="I19" s="264" t="n">
        <v>3416</v>
      </c>
      <c r="J19" s="264" t="n"/>
      <c r="K19" s="264" t="n"/>
      <c r="L19" s="264" t="n"/>
      <c r="M19" s="264" t="n"/>
      <c r="N19" s="264" t="n"/>
      <c r="O19" s="264" t="n"/>
      <c r="P19" s="264" t="n"/>
      <c r="Q19" s="264" t="n"/>
      <c r="R19" s="264" t="n"/>
      <c r="S19" s="264" t="n"/>
      <c r="T19" s="264" t="n"/>
      <c r="U19" s="264" t="n"/>
      <c r="V19" s="264" t="n"/>
      <c r="W19" s="264" t="n"/>
    </row>
    <row r="20">
      <c r="B20" s="118" t="inlineStr">
        <is>
          <t>52</t>
        </is>
      </c>
      <c r="C20" s="51" t="inlineStr">
        <is>
          <t>16. Chi phí thuế TNDN hoãn lại</t>
        </is>
      </c>
      <c r="D20" s="303" t="inlineStr">
        <is>
          <t>Taxation</t>
        </is>
      </c>
      <c r="E20" s="264" t="n"/>
      <c r="F20" s="264" t="n"/>
      <c r="G20" s="264" t="n"/>
      <c r="H20" s="264" t="n"/>
      <c r="I20" s="264" t="n"/>
      <c r="J20" s="264" t="n"/>
      <c r="K20" s="264" t="n"/>
      <c r="L20" s="264" t="n"/>
      <c r="M20" s="264" t="n"/>
      <c r="N20" s="264" t="n"/>
      <c r="O20" s="264" t="n"/>
      <c r="P20" s="264" t="n"/>
      <c r="Q20" s="264" t="n"/>
      <c r="R20" s="264" t="n"/>
      <c r="S20" s="264" t="n"/>
      <c r="T20" s="264" t="n"/>
      <c r="U20" s="264" t="n"/>
      <c r="V20" s="264" t="n"/>
      <c r="W20" s="264" t="n"/>
    </row>
    <row r="21" customFormat="1" s="169">
      <c r="B21" s="119" t="inlineStr">
        <is>
          <t>60</t>
        </is>
      </c>
      <c r="C21" s="50" t="inlineStr">
        <is>
          <t>17. Lợi nhuận sau thuế thu nhập doanh nghiệp (60 = 50 – 51 - 52)</t>
        </is>
      </c>
      <c r="D21" s="168" t="n"/>
      <c r="E21" s="301" t="n">
        <v>36766</v>
      </c>
      <c r="F21" s="301" t="n">
        <v>30804</v>
      </c>
      <c r="G21" s="301" t="n">
        <v>14382</v>
      </c>
      <c r="H21" s="301" t="n">
        <v>30174</v>
      </c>
      <c r="I21" s="301" t="n">
        <v>3516</v>
      </c>
      <c r="J21" s="301" t="n"/>
      <c r="K21" s="301" t="n"/>
      <c r="L21" s="301" t="n"/>
      <c r="M21" s="301" t="n"/>
      <c r="N21" s="301" t="n"/>
      <c r="O21" s="301" t="n"/>
      <c r="P21" s="301" t="n"/>
      <c r="Q21" s="301" t="n"/>
      <c r="R21" s="301" t="n"/>
      <c r="S21" s="301" t="n"/>
      <c r="T21" s="301" t="n"/>
      <c r="U21" s="301" t="n"/>
      <c r="V21" s="301" t="n"/>
      <c r="W21" s="301" t="n"/>
    </row>
    <row r="22">
      <c r="B22" s="118" t="n">
        <v>61</v>
      </c>
      <c r="C22" s="51" t="inlineStr">
        <is>
          <t>lợi nhuận cty mẹ</t>
        </is>
      </c>
      <c r="D22" s="165" t="n"/>
      <c r="E22" s="264" t="n">
        <v>34149</v>
      </c>
      <c r="F22" s="264" t="n">
        <v>29217</v>
      </c>
      <c r="G22" s="264" t="n">
        <v>13343</v>
      </c>
      <c r="H22" s="264" t="n">
        <v>25079</v>
      </c>
      <c r="I22" s="264" t="n">
        <v>1508</v>
      </c>
      <c r="J22" s="264" t="n"/>
      <c r="K22" s="264" t="n"/>
      <c r="L22" s="264" t="n"/>
      <c r="M22" s="264" t="n"/>
      <c r="N22" s="264" t="n"/>
      <c r="O22" s="264" t="n"/>
      <c r="P22" s="264" t="n"/>
      <c r="Q22" s="264" t="n"/>
      <c r="R22" s="264" t="n"/>
      <c r="S22" s="264" t="n"/>
      <c r="T22" s="264" t="n"/>
      <c r="U22" s="264" t="n"/>
      <c r="V22" s="264" t="n"/>
      <c r="W22" s="264" t="n"/>
    </row>
    <row r="23">
      <c r="B23" s="118" t="n">
        <v>62</v>
      </c>
      <c r="C23" s="51" t="inlineStr">
        <is>
          <t>lợi ích cổ đông không kiểm soát</t>
        </is>
      </c>
      <c r="D23" s="165" t="n"/>
      <c r="E23" s="264" t="n">
        <v>2616</v>
      </c>
      <c r="F23" s="264" t="n">
        <v>1587</v>
      </c>
      <c r="G23" s="264" t="n">
        <v>1040</v>
      </c>
      <c r="H23" s="264" t="n">
        <v>5094</v>
      </c>
      <c r="I23" s="264" t="n">
        <v>2008</v>
      </c>
      <c r="J23" s="264" t="n"/>
      <c r="K23" s="264" t="n"/>
      <c r="L23" s="264" t="n"/>
      <c r="M23" s="264" t="n"/>
      <c r="N23" s="264" t="n"/>
      <c r="O23" s="264" t="n"/>
      <c r="P23" s="264" t="n"/>
      <c r="Q23" s="264" t="n"/>
      <c r="R23" s="264" t="n"/>
      <c r="S23" s="264" t="n"/>
      <c r="T23" s="264" t="n"/>
      <c r="U23" s="264" t="n"/>
      <c r="V23" s="264" t="n"/>
      <c r="W23" s="264" t="n"/>
    </row>
    <row r="24">
      <c r="B24" s="42" t="inlineStr">
        <is>
          <t>70</t>
        </is>
      </c>
      <c r="C24" s="51" t="inlineStr">
        <is>
          <t>18. Lãi cơ bản trên cổ phiếu (*)</t>
        </is>
      </c>
      <c r="D24" s="165" t="n"/>
      <c r="E24" s="264" t="n">
        <v>2637</v>
      </c>
      <c r="F24" s="264" t="n">
        <v>1066</v>
      </c>
      <c r="G24" s="264" t="n">
        <v>419</v>
      </c>
      <c r="H24" s="264" t="n">
        <v>696</v>
      </c>
      <c r="I24" s="264" t="n">
        <v>22</v>
      </c>
      <c r="J24" s="264" t="n"/>
      <c r="K24" s="264" t="n"/>
      <c r="L24" s="264" t="n"/>
      <c r="M24" s="264" t="n"/>
      <c r="N24" s="264" t="n"/>
      <c r="O24" s="264" t="n"/>
      <c r="P24" s="264" t="n"/>
      <c r="Q24" s="264" t="n"/>
      <c r="R24" s="264" t="n"/>
      <c r="S24" s="264" t="n"/>
      <c r="T24" s="264" t="n"/>
      <c r="U24" s="264" t="n"/>
      <c r="V24" s="264" t="n"/>
      <c r="W24" s="264" t="n"/>
    </row>
    <row r="25">
      <c r="B25" s="42" t="inlineStr">
        <is>
          <t>71</t>
        </is>
      </c>
      <c r="C25" s="51" t="inlineStr">
        <is>
          <t>19. Lãi suy giảm trên cổ phiếu</t>
        </is>
      </c>
      <c r="D25" s="165" t="n"/>
      <c r="E25" s="264" t="n"/>
      <c r="F25" s="264" t="n"/>
      <c r="G25" s="264" t="n"/>
      <c r="H25" s="264" t="n"/>
      <c r="I25" s="264" t="n"/>
      <c r="J25" s="264" t="n"/>
      <c r="K25" s="264" t="n"/>
      <c r="L25" s="264" t="n"/>
      <c r="M25" s="264" t="n"/>
      <c r="N25" s="264" t="n"/>
      <c r="O25" s="264" t="n"/>
      <c r="P25" s="264" t="n"/>
      <c r="Q25" s="264" t="n"/>
      <c r="R25" s="264" t="n"/>
      <c r="S25" s="264" t="n"/>
      <c r="T25" s="264" t="n"/>
      <c r="U25" s="264" t="n"/>
      <c r="V25" s="264" t="n"/>
      <c r="W25" s="26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Duc Vo Tan</dc:creator>
  <dcterms:created xmlns:dcterms="http://purl.org/dc/terms/" xmlns:xsi="http://www.w3.org/2001/XMLSchema-instance" xsi:type="dcterms:W3CDTF">2022-06-20T09:31:01Z</dcterms:created>
  <dcterms:modified xmlns:dcterms="http://purl.org/dc/terms/" xmlns:xsi="http://www.w3.org/2001/XMLSchema-instance" xsi:type="dcterms:W3CDTF">2023-06-28T05:48:50Z</dcterms:modified>
  <cp:lastModifiedBy>HOANG DIGAN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0x010100C817845553B40E4EAE96971B94F2188B</vt:lpwstr>
  </property>
</Properties>
</file>