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C43" i="10" s="1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D3" i="10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J4" i="8" s="1"/>
  <c r="I5" i="8"/>
  <c r="H5" i="8"/>
  <c r="G5" i="8"/>
  <c r="F5" i="8"/>
  <c r="F4" i="8" s="1"/>
  <c r="E5" i="8"/>
  <c r="E4" i="8" s="1"/>
  <c r="D5" i="8"/>
  <c r="D4" i="8" s="1"/>
  <c r="C5" i="8"/>
  <c r="C4" i="8" s="1"/>
  <c r="I4" i="8"/>
  <c r="H4" i="8"/>
  <c r="G4" i="8"/>
  <c r="F3" i="8"/>
  <c r="G3" i="8" s="1"/>
  <c r="H3" i="8" s="1"/>
  <c r="I3" i="8" s="1"/>
  <c r="J3" i="8" s="1"/>
  <c r="K3" i="8" s="1"/>
  <c r="L3" i="8" s="1"/>
  <c r="M3" i="8" s="1"/>
  <c r="N3" i="8" s="1"/>
  <c r="E3" i="8"/>
  <c r="D3" i="8"/>
  <c r="N74" i="6"/>
  <c r="M74" i="6"/>
  <c r="M69" i="6" s="1"/>
  <c r="M68" i="6" s="1"/>
  <c r="M78" i="6" s="1"/>
  <c r="L74" i="6"/>
  <c r="L69" i="6" s="1"/>
  <c r="L68" i="6" s="1"/>
  <c r="L78" i="6" s="1"/>
  <c r="K74" i="6"/>
  <c r="K69" i="6" s="1"/>
  <c r="K68" i="6" s="1"/>
  <c r="J74" i="6"/>
  <c r="I74" i="6"/>
  <c r="H74" i="6"/>
  <c r="G74" i="6"/>
  <c r="F74" i="6"/>
  <c r="F69" i="6" s="1"/>
  <c r="F68" i="6" s="1"/>
  <c r="E74" i="6"/>
  <c r="E69" i="6" s="1"/>
  <c r="E68" i="6" s="1"/>
  <c r="E78" i="6" s="1"/>
  <c r="D74" i="6"/>
  <c r="D69" i="6" s="1"/>
  <c r="D68" i="6" s="1"/>
  <c r="D78" i="6" s="1"/>
  <c r="C74" i="6"/>
  <c r="C69" i="6" s="1"/>
  <c r="C68" i="6" s="1"/>
  <c r="C78" i="6" s="1"/>
  <c r="N69" i="6"/>
  <c r="J69" i="6"/>
  <c r="I69" i="6"/>
  <c r="H69" i="6"/>
  <c r="G69" i="6"/>
  <c r="N68" i="6"/>
  <c r="N78" i="6" s="1"/>
  <c r="J68" i="6"/>
  <c r="J78" i="6" s="1"/>
  <c r="I68" i="6"/>
  <c r="H68" i="6"/>
  <c r="H78" i="6" s="1"/>
  <c r="G68" i="6"/>
  <c r="N62" i="6"/>
  <c r="M62" i="6"/>
  <c r="L62" i="6"/>
  <c r="K62" i="6"/>
  <c r="K50" i="6" s="1"/>
  <c r="J62" i="6"/>
  <c r="J50" i="6" s="1"/>
  <c r="I62" i="6"/>
  <c r="I50" i="6" s="1"/>
  <c r="H62" i="6"/>
  <c r="H50" i="6" s="1"/>
  <c r="G62" i="6"/>
  <c r="G50" i="6" s="1"/>
  <c r="F62" i="6"/>
  <c r="F50" i="6" s="1"/>
  <c r="E62" i="6"/>
  <c r="E50" i="6" s="1"/>
  <c r="D62" i="6"/>
  <c r="C62" i="6"/>
  <c r="W55" i="6"/>
  <c r="W57" i="6" s="1"/>
  <c r="W59" i="6" s="1"/>
  <c r="W61" i="6" s="1"/>
  <c r="W63" i="6" s="1"/>
  <c r="W70" i="6" s="1"/>
  <c r="W72" i="6" s="1"/>
  <c r="W73" i="6" s="1"/>
  <c r="Y73" i="6" s="1"/>
  <c r="W54" i="6"/>
  <c r="N51" i="6"/>
  <c r="M51" i="6"/>
  <c r="L51" i="6"/>
  <c r="K51" i="6"/>
  <c r="J51" i="6"/>
  <c r="I51" i="6"/>
  <c r="H51" i="6"/>
  <c r="G51" i="6"/>
  <c r="F51" i="6"/>
  <c r="E51" i="6"/>
  <c r="D51" i="6"/>
  <c r="C51" i="6"/>
  <c r="N50" i="6"/>
  <c r="M50" i="6"/>
  <c r="L50" i="6"/>
  <c r="D50" i="6"/>
  <c r="C50" i="6"/>
  <c r="N44" i="6"/>
  <c r="M44" i="6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C24" i="6" s="1"/>
  <c r="N38" i="6"/>
  <c r="M38" i="6"/>
  <c r="L38" i="6"/>
  <c r="K38" i="6"/>
  <c r="J38" i="6"/>
  <c r="I38" i="6"/>
  <c r="H38" i="6"/>
  <c r="G38" i="6"/>
  <c r="F38" i="6"/>
  <c r="E38" i="6"/>
  <c r="D38" i="6"/>
  <c r="C38" i="6"/>
  <c r="K35" i="6"/>
  <c r="J35" i="6"/>
  <c r="I35" i="6"/>
  <c r="H35" i="6"/>
  <c r="G35" i="6"/>
  <c r="N32" i="6"/>
  <c r="M32" i="6"/>
  <c r="L32" i="6"/>
  <c r="K32" i="6"/>
  <c r="K31" i="6" s="1"/>
  <c r="K24" i="6" s="1"/>
  <c r="J32" i="6"/>
  <c r="J31" i="6" s="1"/>
  <c r="I32" i="6"/>
  <c r="I31" i="6" s="1"/>
  <c r="H32" i="6"/>
  <c r="G32" i="6"/>
  <c r="N31" i="6"/>
  <c r="M31" i="6"/>
  <c r="M24" i="6" s="1"/>
  <c r="L31" i="6"/>
  <c r="L24" i="6" s="1"/>
  <c r="L48" i="6" s="1"/>
  <c r="H31" i="6"/>
  <c r="G31" i="6"/>
  <c r="F31" i="6"/>
  <c r="F24" i="6" s="1"/>
  <c r="E31" i="6"/>
  <c r="E24" i="6" s="1"/>
  <c r="E48" i="6" s="1"/>
  <c r="D31" i="6"/>
  <c r="C31" i="6"/>
  <c r="W29" i="6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N25" i="6"/>
  <c r="N24" i="6" s="1"/>
  <c r="M25" i="6"/>
  <c r="L25" i="6"/>
  <c r="K25" i="6"/>
  <c r="J25" i="6"/>
  <c r="J24" i="6" s="1"/>
  <c r="J48" i="6" s="1"/>
  <c r="J79" i="6" s="1"/>
  <c r="I25" i="6"/>
  <c r="I24" i="6" s="1"/>
  <c r="I48" i="6" s="1"/>
  <c r="H25" i="6"/>
  <c r="H24" i="6" s="1"/>
  <c r="G25" i="6"/>
  <c r="G24" i="6"/>
  <c r="G48" i="6" s="1"/>
  <c r="D24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L23" i="6" s="1"/>
  <c r="K3" i="6"/>
  <c r="K23" i="6" s="1"/>
  <c r="J3" i="6"/>
  <c r="J23" i="6" s="1"/>
  <c r="I3" i="6"/>
  <c r="I23" i="6" s="1"/>
  <c r="H3" i="6"/>
  <c r="H23" i="6" s="1"/>
  <c r="G3" i="6"/>
  <c r="G23" i="6" s="1"/>
  <c r="F3" i="6"/>
  <c r="F23" i="6" s="1"/>
  <c r="E3" i="6"/>
  <c r="E23" i="6" s="1"/>
  <c r="D3" i="6"/>
  <c r="D23" i="6" s="1"/>
  <c r="C3" i="6"/>
  <c r="C23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G13" i="4"/>
  <c r="G12" i="4"/>
  <c r="H12" i="4" s="1"/>
  <c r="G9" i="4"/>
  <c r="H9" i="4" s="1"/>
  <c r="H6" i="4"/>
  <c r="I6" i="4" s="1"/>
  <c r="G6" i="4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I63" i="2"/>
  <c r="J61" i="2"/>
  <c r="J63" i="2" s="1"/>
  <c r="I61" i="2"/>
  <c r="H61" i="2"/>
  <c r="G61" i="2"/>
  <c r="F61" i="2"/>
  <c r="E61" i="2"/>
  <c r="E63" i="2" s="1"/>
  <c r="D61" i="2"/>
  <c r="C61" i="2"/>
  <c r="M60" i="2"/>
  <c r="L60" i="2"/>
  <c r="K60" i="2"/>
  <c r="J60" i="2"/>
  <c r="I60" i="2"/>
  <c r="H60" i="2"/>
  <c r="G60" i="2"/>
  <c r="G63" i="2" s="1"/>
  <c r="F60" i="2"/>
  <c r="E60" i="2"/>
  <c r="D60" i="2"/>
  <c r="C60" i="2"/>
  <c r="V59" i="2"/>
  <c r="K59" i="2"/>
  <c r="J58" i="2"/>
  <c r="I58" i="2"/>
  <c r="H58" i="2"/>
  <c r="G58" i="2"/>
  <c r="F58" i="2"/>
  <c r="E58" i="2"/>
  <c r="D58" i="2"/>
  <c r="C58" i="2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U50" i="2" s="1"/>
  <c r="E56" i="2"/>
  <c r="D56" i="2"/>
  <c r="C56" i="2"/>
  <c r="J55" i="2"/>
  <c r="I55" i="2"/>
  <c r="H55" i="2"/>
  <c r="G55" i="2"/>
  <c r="F55" i="2"/>
  <c r="E55" i="2"/>
  <c r="D55" i="2"/>
  <c r="C55" i="2"/>
  <c r="AB54" i="2"/>
  <c r="AA54" i="2"/>
  <c r="Z54" i="2"/>
  <c r="J54" i="2"/>
  <c r="I54" i="2"/>
  <c r="H54" i="2"/>
  <c r="G54" i="2"/>
  <c r="F54" i="2"/>
  <c r="E54" i="2"/>
  <c r="D54" i="2"/>
  <c r="C54" i="2"/>
  <c r="J53" i="2"/>
  <c r="I53" i="2"/>
  <c r="H53" i="2"/>
  <c r="G53" i="2"/>
  <c r="G64" i="2" s="1"/>
  <c r="F53" i="2"/>
  <c r="E53" i="2"/>
  <c r="D53" i="2"/>
  <c r="C53" i="2"/>
  <c r="J50" i="2"/>
  <c r="I50" i="2"/>
  <c r="H50" i="2"/>
  <c r="G50" i="2"/>
  <c r="F50" i="2"/>
  <c r="E50" i="2"/>
  <c r="D50" i="2"/>
  <c r="C50" i="2"/>
  <c r="J49" i="2"/>
  <c r="I49" i="2"/>
  <c r="H49" i="2"/>
  <c r="G49" i="2"/>
  <c r="F49" i="2"/>
  <c r="E49" i="2"/>
  <c r="D49" i="2"/>
  <c r="C49" i="2"/>
  <c r="W48" i="2"/>
  <c r="R48" i="2"/>
  <c r="J48" i="2"/>
  <c r="I48" i="2"/>
  <c r="H48" i="2"/>
  <c r="G48" i="2"/>
  <c r="F48" i="2"/>
  <c r="E48" i="2"/>
  <c r="D48" i="2"/>
  <c r="C48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X51" i="2" s="1"/>
  <c r="H45" i="2"/>
  <c r="G45" i="2"/>
  <c r="F45" i="2"/>
  <c r="E45" i="2"/>
  <c r="D45" i="2"/>
  <c r="S51" i="2" s="1"/>
  <c r="C45" i="2"/>
  <c r="R51" i="2" s="1"/>
  <c r="J44" i="2"/>
  <c r="I44" i="2"/>
  <c r="X48" i="2" s="1"/>
  <c r="H44" i="2"/>
  <c r="G44" i="2"/>
  <c r="V48" i="2" s="1"/>
  <c r="F44" i="2"/>
  <c r="U48" i="2" s="1"/>
  <c r="E44" i="2"/>
  <c r="T48" i="2" s="1"/>
  <c r="D44" i="2"/>
  <c r="S48" i="2" s="1"/>
  <c r="C44" i="2"/>
  <c r="J43" i="2"/>
  <c r="Y52" i="2" s="1"/>
  <c r="I43" i="2"/>
  <c r="X52" i="2" s="1"/>
  <c r="H43" i="2"/>
  <c r="G43" i="2"/>
  <c r="F43" i="2"/>
  <c r="V47" i="2" s="1"/>
  <c r="E43" i="2"/>
  <c r="T47" i="2" s="1"/>
  <c r="D43" i="2"/>
  <c r="S47" i="2" s="1"/>
  <c r="C43" i="2"/>
  <c r="R47" i="2" s="1"/>
  <c r="J42" i="2"/>
  <c r="I42" i="2"/>
  <c r="I51" i="2" s="1"/>
  <c r="H42" i="2"/>
  <c r="H51" i="2" s="1"/>
  <c r="G42" i="2"/>
  <c r="G51" i="2" s="1"/>
  <c r="F42" i="2"/>
  <c r="E42" i="2"/>
  <c r="E51" i="2" s="1"/>
  <c r="D42" i="2"/>
  <c r="C42" i="2"/>
  <c r="C51" i="2" s="1"/>
  <c r="Z40" i="2"/>
  <c r="W40" i="2"/>
  <c r="M40" i="2"/>
  <c r="AB18" i="2" s="1"/>
  <c r="AB40" i="2" s="1"/>
  <c r="L40" i="2"/>
  <c r="AA18" i="2" s="1"/>
  <c r="AA40" i="2" s="1"/>
  <c r="K40" i="2"/>
  <c r="J40" i="2"/>
  <c r="I40" i="2"/>
  <c r="H40" i="2"/>
  <c r="G40" i="2"/>
  <c r="V18" i="2" s="1"/>
  <c r="V40" i="2" s="1"/>
  <c r="F40" i="2"/>
  <c r="U18" i="2" s="1"/>
  <c r="U40" i="2" s="1"/>
  <c r="E40" i="2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X27" i="2"/>
  <c r="W27" i="2"/>
  <c r="W54" i="2" s="1"/>
  <c r="V27" i="2"/>
  <c r="V54" i="2" s="1"/>
  <c r="U27" i="2"/>
  <c r="T27" i="2"/>
  <c r="S27" i="2"/>
  <c r="S54" i="2" s="1"/>
  <c r="R27" i="2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H25" i="2"/>
  <c r="H29" i="2" s="1"/>
  <c r="H31" i="2" s="1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H22" i="2"/>
  <c r="W44" i="2" s="1"/>
  <c r="G22" i="2"/>
  <c r="V44" i="2" s="1"/>
  <c r="C22" i="2"/>
  <c r="R44" i="2" s="1"/>
  <c r="AB21" i="2"/>
  <c r="AA21" i="2"/>
  <c r="Z21" i="2"/>
  <c r="Y21" i="2"/>
  <c r="X21" i="2"/>
  <c r="W21" i="2"/>
  <c r="V21" i="2"/>
  <c r="U21" i="2"/>
  <c r="T21" i="2"/>
  <c r="S21" i="2"/>
  <c r="R21" i="2"/>
  <c r="M21" i="2"/>
  <c r="AB48" i="2" s="1"/>
  <c r="K21" i="2"/>
  <c r="Z51" i="2" s="1"/>
  <c r="I21" i="2"/>
  <c r="X49" i="2" s="1"/>
  <c r="H21" i="2"/>
  <c r="W49" i="2" s="1"/>
  <c r="G21" i="2"/>
  <c r="F21" i="2"/>
  <c r="U49" i="2" s="1"/>
  <c r="E21" i="2"/>
  <c r="T49" i="2" s="1"/>
  <c r="D21" i="2"/>
  <c r="C21" i="2"/>
  <c r="R49" i="2" s="1"/>
  <c r="M20" i="2"/>
  <c r="L20" i="2"/>
  <c r="L21" i="2" s="1"/>
  <c r="K20" i="2"/>
  <c r="J20" i="2"/>
  <c r="I20" i="2"/>
  <c r="X53" i="2" s="1"/>
  <c r="H20" i="2"/>
  <c r="W53" i="2" s="1"/>
  <c r="G20" i="2"/>
  <c r="V53" i="2" s="1"/>
  <c r="F20" i="2"/>
  <c r="U53" i="2" s="1"/>
  <c r="E20" i="2"/>
  <c r="E22" i="2" s="1"/>
  <c r="D20" i="2"/>
  <c r="D22" i="2" s="1"/>
  <c r="C20" i="2"/>
  <c r="Z18" i="2"/>
  <c r="Y18" i="2"/>
  <c r="Y40" i="2" s="1"/>
  <c r="X18" i="2"/>
  <c r="X40" i="2" s="1"/>
  <c r="W18" i="2"/>
  <c r="T18" i="2"/>
  <c r="T40" i="2" s="1"/>
  <c r="D18" i="2"/>
  <c r="C18" i="2" s="1"/>
  <c r="C40" i="2" s="1"/>
  <c r="R18" i="2" s="1"/>
  <c r="R40" i="2" s="1"/>
  <c r="C14" i="2"/>
  <c r="M65" i="2" s="1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48" i="1"/>
  <c r="I48" i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E48" i="1" s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J49" i="1" s="1"/>
  <c r="I40" i="1"/>
  <c r="I49" i="1" s="1"/>
  <c r="H40" i="1"/>
  <c r="G40" i="1"/>
  <c r="G49" i="1" s="1"/>
  <c r="F40" i="1"/>
  <c r="F49" i="1" s="1"/>
  <c r="E40" i="1"/>
  <c r="D40" i="1"/>
  <c r="C40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S38" i="1" s="1"/>
  <c r="G30" i="1"/>
  <c r="R38" i="1" s="1"/>
  <c r="F30" i="1"/>
  <c r="E30" i="1"/>
  <c r="D30" i="1"/>
  <c r="C30" i="1"/>
  <c r="J29" i="1"/>
  <c r="I29" i="1"/>
  <c r="H29" i="1"/>
  <c r="H38" i="1" s="1"/>
  <c r="G29" i="1"/>
  <c r="F29" i="1"/>
  <c r="E29" i="1"/>
  <c r="D29" i="1"/>
  <c r="D38" i="1" s="1"/>
  <c r="C29" i="1"/>
  <c r="C27" i="1"/>
  <c r="C27" i="3" s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U17" i="1"/>
  <c r="T17" i="1"/>
  <c r="S17" i="1"/>
  <c r="R17" i="1"/>
  <c r="Q17" i="1"/>
  <c r="P17" i="1"/>
  <c r="O17" i="1"/>
  <c r="N17" i="1"/>
  <c r="J17" i="1"/>
  <c r="I17" i="1"/>
  <c r="H17" i="1"/>
  <c r="G17" i="1"/>
  <c r="F17" i="1"/>
  <c r="F17" i="3" s="1"/>
  <c r="E17" i="1"/>
  <c r="E18" i="1" s="1"/>
  <c r="E18" i="3" s="1"/>
  <c r="D17" i="1"/>
  <c r="D17" i="3" s="1"/>
  <c r="C17" i="1"/>
  <c r="C17" i="3" s="1"/>
  <c r="U16" i="1"/>
  <c r="T16" i="1"/>
  <c r="S16" i="1"/>
  <c r="R16" i="1"/>
  <c r="Q16" i="1"/>
  <c r="P16" i="1"/>
  <c r="O16" i="1"/>
  <c r="N16" i="1"/>
  <c r="J16" i="1"/>
  <c r="I16" i="1"/>
  <c r="H16" i="1"/>
  <c r="G16" i="1"/>
  <c r="G16" i="3" s="1"/>
  <c r="F16" i="1"/>
  <c r="F18" i="1" s="1"/>
  <c r="F18" i="3" s="1"/>
  <c r="E16" i="1"/>
  <c r="D16" i="1"/>
  <c r="C16" i="1"/>
  <c r="C16" i="3" s="1"/>
  <c r="U14" i="1"/>
  <c r="T14" i="1"/>
  <c r="S14" i="1"/>
  <c r="R14" i="1"/>
  <c r="Q14" i="1"/>
  <c r="P14" i="1"/>
  <c r="O14" i="1"/>
  <c r="N14" i="1"/>
  <c r="J14" i="1"/>
  <c r="I14" i="1"/>
  <c r="H14" i="1"/>
  <c r="G14" i="1"/>
  <c r="G14" i="3" s="1"/>
  <c r="F14" i="1"/>
  <c r="E14" i="1"/>
  <c r="D14" i="1"/>
  <c r="C14" i="1"/>
  <c r="C14" i="3" s="1"/>
  <c r="J13" i="1"/>
  <c r="I13" i="1"/>
  <c r="H13" i="1"/>
  <c r="G13" i="1"/>
  <c r="G13" i="3" s="1"/>
  <c r="F13" i="1"/>
  <c r="F13" i="3" s="1"/>
  <c r="E13" i="1"/>
  <c r="D13" i="1"/>
  <c r="C13" i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H10" i="1"/>
  <c r="G10" i="1"/>
  <c r="F10" i="1"/>
  <c r="E10" i="1"/>
  <c r="D10" i="1"/>
  <c r="C10" i="1"/>
  <c r="U9" i="1"/>
  <c r="T9" i="1"/>
  <c r="S9" i="1"/>
  <c r="R9" i="1"/>
  <c r="Q9" i="1"/>
  <c r="P9" i="1"/>
  <c r="O9" i="1"/>
  <c r="N9" i="1"/>
  <c r="C9" i="1"/>
  <c r="C12" i="1" s="1"/>
  <c r="J8" i="1"/>
  <c r="U37" i="1" s="1"/>
  <c r="I8" i="1"/>
  <c r="H8" i="1"/>
  <c r="G8" i="1"/>
  <c r="F8" i="1"/>
  <c r="E8" i="1"/>
  <c r="D8" i="1"/>
  <c r="D9" i="1" s="1"/>
  <c r="C8" i="1"/>
  <c r="C8" i="3" s="1"/>
  <c r="U7" i="1"/>
  <c r="T7" i="1"/>
  <c r="S7" i="1"/>
  <c r="R7" i="1"/>
  <c r="Q7" i="1"/>
  <c r="P7" i="1"/>
  <c r="O7" i="1"/>
  <c r="N7" i="1"/>
  <c r="J7" i="1"/>
  <c r="J9" i="1" s="1"/>
  <c r="I7" i="1"/>
  <c r="I9" i="1" s="1"/>
  <c r="H7" i="1"/>
  <c r="H9" i="1" s="1"/>
  <c r="G7" i="1"/>
  <c r="G9" i="1" s="1"/>
  <c r="F7" i="1"/>
  <c r="E7" i="1"/>
  <c r="E9" i="1" s="1"/>
  <c r="D7" i="1"/>
  <c r="C7" i="1"/>
  <c r="O5" i="1"/>
  <c r="N5" i="1"/>
  <c r="J5" i="1"/>
  <c r="I5" i="1"/>
  <c r="I5" i="3" s="1"/>
  <c r="H5" i="1"/>
  <c r="S5" i="1" s="1"/>
  <c r="G5" i="1"/>
  <c r="R5" i="1" s="1"/>
  <c r="F5" i="1"/>
  <c r="Q5" i="1" s="1"/>
  <c r="E5" i="1"/>
  <c r="E5" i="3" s="1"/>
  <c r="D5" i="1"/>
  <c r="D5" i="3" s="1"/>
  <c r="C5" i="1"/>
  <c r="C5" i="3" s="1"/>
  <c r="E9" i="3" l="1"/>
  <c r="P74" i="1"/>
  <c r="E12" i="1"/>
  <c r="P31" i="1"/>
  <c r="H15" i="1"/>
  <c r="H15" i="3" s="1"/>
  <c r="I9" i="3"/>
  <c r="T74" i="1"/>
  <c r="T75" i="1" s="1"/>
  <c r="T31" i="1"/>
  <c r="I12" i="1"/>
  <c r="J9" i="3"/>
  <c r="U74" i="1"/>
  <c r="U75" i="1" s="1"/>
  <c r="U76" i="1" s="1"/>
  <c r="J12" i="1"/>
  <c r="U31" i="1"/>
  <c r="C12" i="3"/>
  <c r="N64" i="1"/>
  <c r="C25" i="1"/>
  <c r="G9" i="3"/>
  <c r="R74" i="1"/>
  <c r="R31" i="1"/>
  <c r="G12" i="1"/>
  <c r="H9" i="3"/>
  <c r="S74" i="1"/>
  <c r="S31" i="1"/>
  <c r="H12" i="1"/>
  <c r="D9" i="3"/>
  <c r="O74" i="1"/>
  <c r="O31" i="1"/>
  <c r="D12" i="1"/>
  <c r="H8" i="3"/>
  <c r="S36" i="1"/>
  <c r="S37" i="1"/>
  <c r="T42" i="1"/>
  <c r="T41" i="1"/>
  <c r="I8" i="3"/>
  <c r="T36" i="1"/>
  <c r="T37" i="1"/>
  <c r="C15" i="1"/>
  <c r="C15" i="3" s="1"/>
  <c r="H17" i="3"/>
  <c r="D18" i="1"/>
  <c r="D18" i="3" s="1"/>
  <c r="C23" i="3"/>
  <c r="C24" i="3"/>
  <c r="C7" i="3"/>
  <c r="C11" i="3"/>
  <c r="C10" i="3"/>
  <c r="H14" i="3"/>
  <c r="I17" i="3"/>
  <c r="I27" i="1"/>
  <c r="I38" i="1"/>
  <c r="T30" i="1"/>
  <c r="J5" i="3"/>
  <c r="J27" i="1"/>
  <c r="R42" i="1"/>
  <c r="R41" i="1"/>
  <c r="D23" i="3"/>
  <c r="D24" i="3"/>
  <c r="D7" i="3"/>
  <c r="D11" i="3"/>
  <c r="O40" i="1"/>
  <c r="O30" i="1"/>
  <c r="D10" i="3"/>
  <c r="I14" i="3"/>
  <c r="J17" i="3"/>
  <c r="J22" i="3"/>
  <c r="N27" i="1"/>
  <c r="J29" i="3"/>
  <c r="J38" i="1"/>
  <c r="U30" i="1"/>
  <c r="D33" i="3"/>
  <c r="P53" i="1"/>
  <c r="D25" i="2"/>
  <c r="S44" i="2"/>
  <c r="C69" i="2"/>
  <c r="C82" i="2"/>
  <c r="F8" i="3"/>
  <c r="Q37" i="1"/>
  <c r="Q36" i="1"/>
  <c r="T5" i="1"/>
  <c r="C30" i="3"/>
  <c r="N38" i="1"/>
  <c r="E25" i="2"/>
  <c r="T44" i="2"/>
  <c r="E8" i="3"/>
  <c r="P37" i="1"/>
  <c r="P36" i="1"/>
  <c r="E10" i="3"/>
  <c r="J14" i="3"/>
  <c r="F5" i="3"/>
  <c r="F27" i="1"/>
  <c r="U5" i="1"/>
  <c r="F10" i="3"/>
  <c r="N42" i="1"/>
  <c r="N41" i="1"/>
  <c r="G15" i="1"/>
  <c r="G15" i="3" s="1"/>
  <c r="D16" i="3"/>
  <c r="H18" i="1"/>
  <c r="H18" i="3" s="1"/>
  <c r="D30" i="3"/>
  <c r="O38" i="1"/>
  <c r="F33" i="3"/>
  <c r="E37" i="3"/>
  <c r="I10" i="3"/>
  <c r="E23" i="3"/>
  <c r="E24" i="3"/>
  <c r="E7" i="3"/>
  <c r="E11" i="3"/>
  <c r="P40" i="1"/>
  <c r="P30" i="1"/>
  <c r="P35" i="1"/>
  <c r="G18" i="1"/>
  <c r="G18" i="3" s="1"/>
  <c r="F23" i="3"/>
  <c r="F24" i="3"/>
  <c r="F7" i="3"/>
  <c r="F11" i="3"/>
  <c r="Q30" i="1"/>
  <c r="Q35" i="1"/>
  <c r="Q40" i="1"/>
  <c r="G5" i="3"/>
  <c r="G27" i="1"/>
  <c r="G24" i="3"/>
  <c r="G7" i="3"/>
  <c r="G11" i="3"/>
  <c r="G23" i="3"/>
  <c r="R35" i="1"/>
  <c r="R40" i="1"/>
  <c r="G10" i="3"/>
  <c r="C13" i="3"/>
  <c r="O42" i="1"/>
  <c r="O41" i="1"/>
  <c r="J18" i="1"/>
  <c r="J18" i="3" s="1"/>
  <c r="C21" i="3"/>
  <c r="E30" i="3"/>
  <c r="P38" i="1"/>
  <c r="O35" i="1"/>
  <c r="I24" i="3"/>
  <c r="I7" i="3"/>
  <c r="I11" i="3"/>
  <c r="I23" i="3"/>
  <c r="T76" i="1"/>
  <c r="T35" i="1"/>
  <c r="T40" i="1"/>
  <c r="H5" i="3"/>
  <c r="H27" i="1"/>
  <c r="H24" i="3"/>
  <c r="H7" i="3"/>
  <c r="H11" i="3"/>
  <c r="H23" i="3"/>
  <c r="S35" i="1"/>
  <c r="S40" i="1"/>
  <c r="D8" i="3"/>
  <c r="O37" i="1"/>
  <c r="O36" i="1"/>
  <c r="H10" i="3"/>
  <c r="D13" i="3"/>
  <c r="P42" i="1"/>
  <c r="F16" i="3"/>
  <c r="D21" i="3"/>
  <c r="F38" i="1"/>
  <c r="F37" i="3" s="1"/>
  <c r="G80" i="2"/>
  <c r="G81" i="2"/>
  <c r="G82" i="2"/>
  <c r="G69" i="2"/>
  <c r="T60" i="2"/>
  <c r="Q42" i="1"/>
  <c r="Q41" i="1"/>
  <c r="E21" i="3"/>
  <c r="C38" i="1"/>
  <c r="R39" i="1"/>
  <c r="H82" i="2"/>
  <c r="J10" i="3"/>
  <c r="H16" i="3"/>
  <c r="D22" i="3"/>
  <c r="D38" i="3"/>
  <c r="S39" i="1"/>
  <c r="J33" i="3"/>
  <c r="G8" i="3"/>
  <c r="R37" i="1"/>
  <c r="R36" i="1"/>
  <c r="C9" i="3"/>
  <c r="N74" i="1"/>
  <c r="D14" i="3"/>
  <c r="S42" i="1"/>
  <c r="S41" i="1"/>
  <c r="I16" i="3"/>
  <c r="I18" i="1"/>
  <c r="I18" i="3" s="1"/>
  <c r="I15" i="1"/>
  <c r="I15" i="3" s="1"/>
  <c r="E17" i="3"/>
  <c r="E22" i="3"/>
  <c r="E29" i="3"/>
  <c r="E38" i="1"/>
  <c r="I30" i="3"/>
  <c r="T38" i="1"/>
  <c r="T39" i="1" s="1"/>
  <c r="H32" i="3"/>
  <c r="J16" i="3"/>
  <c r="H21" i="3"/>
  <c r="F22" i="3"/>
  <c r="I32" i="3"/>
  <c r="AA49" i="2"/>
  <c r="AA48" i="2"/>
  <c r="AA51" i="2"/>
  <c r="H13" i="3"/>
  <c r="I13" i="3"/>
  <c r="F14" i="3"/>
  <c r="U41" i="1"/>
  <c r="U42" i="1"/>
  <c r="G17" i="3"/>
  <c r="C18" i="1"/>
  <c r="C18" i="3" s="1"/>
  <c r="I21" i="3"/>
  <c r="G22" i="3"/>
  <c r="D27" i="1"/>
  <c r="R30" i="1"/>
  <c r="N31" i="1"/>
  <c r="J32" i="3"/>
  <c r="U38" i="1"/>
  <c r="H36" i="3"/>
  <c r="Q38" i="1"/>
  <c r="Q39" i="1" s="1"/>
  <c r="J24" i="3"/>
  <c r="J7" i="3"/>
  <c r="J11" i="3"/>
  <c r="J23" i="3"/>
  <c r="U35" i="1"/>
  <c r="U40" i="1"/>
  <c r="E14" i="3"/>
  <c r="P5" i="1"/>
  <c r="J8" i="3"/>
  <c r="U36" i="1"/>
  <c r="F9" i="1"/>
  <c r="J13" i="3"/>
  <c r="J21" i="3"/>
  <c r="H22" i="3"/>
  <c r="E27" i="1"/>
  <c r="H38" i="3"/>
  <c r="S30" i="1"/>
  <c r="F36" i="3"/>
  <c r="C37" i="3"/>
  <c r="F54" i="1"/>
  <c r="M22" i="2"/>
  <c r="Y55" i="2"/>
  <c r="Y54" i="2"/>
  <c r="X43" i="2"/>
  <c r="Z48" i="2"/>
  <c r="Y50" i="2"/>
  <c r="W51" i="2"/>
  <c r="E64" i="2"/>
  <c r="E68" i="2" s="1"/>
  <c r="V55" i="2"/>
  <c r="D81" i="2"/>
  <c r="D63" i="2"/>
  <c r="J35" i="3"/>
  <c r="D37" i="3"/>
  <c r="G54" i="1"/>
  <c r="Z53" i="2"/>
  <c r="Z52" i="2"/>
  <c r="Z55" i="2"/>
  <c r="D51" i="2"/>
  <c r="D80" i="2" s="1"/>
  <c r="Y43" i="2"/>
  <c r="T51" i="2"/>
  <c r="W47" i="2"/>
  <c r="AB49" i="2"/>
  <c r="Z50" i="2"/>
  <c r="F64" i="2"/>
  <c r="F68" i="2" s="1"/>
  <c r="W55" i="2"/>
  <c r="E80" i="2"/>
  <c r="T59" i="2"/>
  <c r="T67" i="2"/>
  <c r="D48" i="6"/>
  <c r="Q24" i="6"/>
  <c r="K48" i="6"/>
  <c r="K79" i="6" s="1"/>
  <c r="H49" i="1"/>
  <c r="H54" i="1"/>
  <c r="AA53" i="2"/>
  <c r="AA52" i="2"/>
  <c r="E82" i="2"/>
  <c r="E69" i="2"/>
  <c r="U52" i="2"/>
  <c r="U47" i="2"/>
  <c r="Z43" i="2"/>
  <c r="U51" i="2"/>
  <c r="X47" i="2"/>
  <c r="AA50" i="2"/>
  <c r="V60" i="2"/>
  <c r="G68" i="2"/>
  <c r="R50" i="2"/>
  <c r="AA55" i="2"/>
  <c r="F81" i="2"/>
  <c r="U60" i="2"/>
  <c r="F21" i="3"/>
  <c r="C31" i="3"/>
  <c r="C34" i="3"/>
  <c r="I36" i="3"/>
  <c r="P41" i="1"/>
  <c r="I54" i="1"/>
  <c r="AB47" i="2"/>
  <c r="AB53" i="2"/>
  <c r="C25" i="2"/>
  <c r="D40" i="2"/>
  <c r="S18" i="2" s="1"/>
  <c r="S40" i="2" s="1"/>
  <c r="F51" i="2"/>
  <c r="V52" i="2"/>
  <c r="AA43" i="2"/>
  <c r="V51" i="2"/>
  <c r="Y47" i="2"/>
  <c r="AB50" i="2"/>
  <c r="AB51" i="2"/>
  <c r="H64" i="2"/>
  <c r="H68" i="2" s="1"/>
  <c r="H69" i="2" s="1"/>
  <c r="S50" i="2"/>
  <c r="AB55" i="2"/>
  <c r="V67" i="2"/>
  <c r="F48" i="6"/>
  <c r="G21" i="3"/>
  <c r="C22" i="3"/>
  <c r="C29" i="3"/>
  <c r="D31" i="3"/>
  <c r="H33" i="3"/>
  <c r="D34" i="3"/>
  <c r="J36" i="3"/>
  <c r="G37" i="3"/>
  <c r="J54" i="1"/>
  <c r="U45" i="1" s="1"/>
  <c r="L65" i="2"/>
  <c r="K65" i="2"/>
  <c r="Z34" i="2"/>
  <c r="W52" i="2"/>
  <c r="AB43" i="2"/>
  <c r="Z47" i="2"/>
  <c r="R52" i="2"/>
  <c r="I64" i="2"/>
  <c r="H80" i="2"/>
  <c r="H48" i="6"/>
  <c r="H79" i="6" s="1"/>
  <c r="D29" i="3"/>
  <c r="H30" i="3"/>
  <c r="E31" i="3"/>
  <c r="I33" i="3"/>
  <c r="E34" i="3"/>
  <c r="H37" i="3"/>
  <c r="C48" i="1"/>
  <c r="F22" i="2"/>
  <c r="R55" i="2"/>
  <c r="AA47" i="2"/>
  <c r="S52" i="2"/>
  <c r="Z49" i="2"/>
  <c r="J64" i="2"/>
  <c r="I80" i="2"/>
  <c r="G78" i="6"/>
  <c r="G79" i="6" s="1"/>
  <c r="I37" i="3"/>
  <c r="D48" i="1"/>
  <c r="S53" i="2"/>
  <c r="I82" i="2"/>
  <c r="T52" i="2"/>
  <c r="R53" i="2"/>
  <c r="T50" i="2"/>
  <c r="K63" i="2"/>
  <c r="L59" i="2"/>
  <c r="K57" i="2"/>
  <c r="K64" i="2" s="1"/>
  <c r="Y67" i="2"/>
  <c r="Y59" i="2"/>
  <c r="F78" i="6"/>
  <c r="F29" i="3"/>
  <c r="J30" i="3"/>
  <c r="C32" i="3"/>
  <c r="D35" i="3"/>
  <c r="J37" i="3"/>
  <c r="G38" i="1"/>
  <c r="G30" i="3" s="1"/>
  <c r="T45" i="1"/>
  <c r="T53" i="2"/>
  <c r="W83" i="2"/>
  <c r="W84" i="2" s="1"/>
  <c r="W85" i="2" s="1"/>
  <c r="G25" i="2"/>
  <c r="T54" i="2"/>
  <c r="J51" i="2"/>
  <c r="S43" i="2"/>
  <c r="W50" i="2"/>
  <c r="M48" i="6"/>
  <c r="I78" i="6"/>
  <c r="I79" i="6" s="1"/>
  <c r="H31" i="3"/>
  <c r="D32" i="3"/>
  <c r="H34" i="3"/>
  <c r="E35" i="3"/>
  <c r="F48" i="1"/>
  <c r="U55" i="1"/>
  <c r="I22" i="2"/>
  <c r="W74" i="2"/>
  <c r="U55" i="2"/>
  <c r="U54" i="2"/>
  <c r="T43" i="2"/>
  <c r="R54" i="2"/>
  <c r="X50" i="2"/>
  <c r="H29" i="3"/>
  <c r="C36" i="3"/>
  <c r="G48" i="1"/>
  <c r="S34" i="1" s="1"/>
  <c r="C49" i="1"/>
  <c r="C54" i="1"/>
  <c r="H38" i="2"/>
  <c r="U43" i="2"/>
  <c r="AB52" i="2"/>
  <c r="I9" i="4"/>
  <c r="I18" i="4" s="1"/>
  <c r="I19" i="4" s="1"/>
  <c r="H18" i="4"/>
  <c r="H19" i="4" s="1"/>
  <c r="E13" i="3"/>
  <c r="E16" i="3"/>
  <c r="I22" i="3"/>
  <c r="J31" i="3"/>
  <c r="F32" i="3"/>
  <c r="J34" i="3"/>
  <c r="D36" i="3"/>
  <c r="H48" i="1"/>
  <c r="T34" i="1" s="1"/>
  <c r="D49" i="1"/>
  <c r="D54" i="1"/>
  <c r="K22" i="2"/>
  <c r="V43" i="2"/>
  <c r="V49" i="2"/>
  <c r="C64" i="2"/>
  <c r="C68" i="2" s="1"/>
  <c r="S55" i="2"/>
  <c r="H13" i="4"/>
  <c r="I12" i="4"/>
  <c r="I13" i="4" s="1"/>
  <c r="N48" i="6"/>
  <c r="C48" i="6"/>
  <c r="C33" i="3"/>
  <c r="H35" i="3"/>
  <c r="E36" i="3"/>
  <c r="E49" i="1"/>
  <c r="E54" i="1"/>
  <c r="P55" i="1" s="1"/>
  <c r="J21" i="2"/>
  <c r="Y48" i="2" s="1"/>
  <c r="L22" i="2"/>
  <c r="X55" i="2"/>
  <c r="X54" i="2"/>
  <c r="W43" i="2"/>
  <c r="V50" i="2"/>
  <c r="D64" i="2"/>
  <c r="D68" i="2" s="1"/>
  <c r="S49" i="2"/>
  <c r="Y53" i="2"/>
  <c r="T55" i="2"/>
  <c r="C80" i="2"/>
  <c r="X67" i="2"/>
  <c r="X59" i="2"/>
  <c r="W60" i="2"/>
  <c r="R60" i="2"/>
  <c r="K78" i="6"/>
  <c r="C63" i="2"/>
  <c r="G18" i="4"/>
  <c r="G19" i="4" s="1"/>
  <c r="C81" i="2"/>
  <c r="F63" i="2"/>
  <c r="E81" i="2"/>
  <c r="H63" i="2"/>
  <c r="H81" i="2"/>
  <c r="I81" i="2"/>
  <c r="G55" i="1" l="1"/>
  <c r="G48" i="3" s="1"/>
  <c r="R46" i="1"/>
  <c r="S59" i="2"/>
  <c r="S67" i="2"/>
  <c r="F27" i="3"/>
  <c r="Q27" i="1"/>
  <c r="J12" i="3"/>
  <c r="J25" i="1"/>
  <c r="U64" i="1"/>
  <c r="N75" i="1"/>
  <c r="N76" i="1" s="1"/>
  <c r="R75" i="1"/>
  <c r="R76" i="1" s="1"/>
  <c r="W67" i="2"/>
  <c r="W68" i="2"/>
  <c r="W59" i="2"/>
  <c r="H27" i="3"/>
  <c r="S27" i="1"/>
  <c r="G35" i="3"/>
  <c r="U53" i="1"/>
  <c r="V74" i="2"/>
  <c r="G38" i="2"/>
  <c r="G29" i="2"/>
  <c r="F55" i="1"/>
  <c r="F54" i="3" s="1"/>
  <c r="Q46" i="1"/>
  <c r="E38" i="3"/>
  <c r="G27" i="3"/>
  <c r="R27" i="1"/>
  <c r="O39" i="1"/>
  <c r="J27" i="3"/>
  <c r="U27" i="1"/>
  <c r="D12" i="3"/>
  <c r="O64" i="1"/>
  <c r="D25" i="1"/>
  <c r="C25" i="3"/>
  <c r="C26" i="1"/>
  <c r="C26" i="3" s="1"/>
  <c r="N32" i="1"/>
  <c r="N65" i="1"/>
  <c r="N6" i="1"/>
  <c r="I12" i="3"/>
  <c r="T64" i="1"/>
  <c r="I25" i="1"/>
  <c r="J80" i="2"/>
  <c r="J81" i="2"/>
  <c r="J82" i="2"/>
  <c r="Y51" i="2"/>
  <c r="G29" i="3"/>
  <c r="E55" i="1"/>
  <c r="P46" i="1"/>
  <c r="D27" i="3"/>
  <c r="O27" i="1"/>
  <c r="O75" i="1"/>
  <c r="O76" i="1" s="1"/>
  <c r="R74" i="2"/>
  <c r="C29" i="2"/>
  <c r="C38" i="2"/>
  <c r="W75" i="2"/>
  <c r="W19" i="2"/>
  <c r="W23" i="2" s="1"/>
  <c r="H39" i="2"/>
  <c r="W61" i="2" s="1"/>
  <c r="W45" i="2"/>
  <c r="N47" i="1"/>
  <c r="N56" i="1"/>
  <c r="N55" i="1"/>
  <c r="N53" i="1"/>
  <c r="N48" i="1"/>
  <c r="N45" i="1"/>
  <c r="I55" i="1"/>
  <c r="I54" i="3" s="1"/>
  <c r="T46" i="1"/>
  <c r="R55" i="1"/>
  <c r="R53" i="1"/>
  <c r="R45" i="1"/>
  <c r="E27" i="3"/>
  <c r="P27" i="1"/>
  <c r="O34" i="1"/>
  <c r="I38" i="3"/>
  <c r="R67" i="2"/>
  <c r="R68" i="2"/>
  <c r="R59" i="2"/>
  <c r="D49" i="3"/>
  <c r="I29" i="3"/>
  <c r="J22" i="2"/>
  <c r="Q55" i="1"/>
  <c r="Q53" i="1"/>
  <c r="Q45" i="1"/>
  <c r="T55" i="1"/>
  <c r="H54" i="3"/>
  <c r="H55" i="1"/>
  <c r="H48" i="3" s="1"/>
  <c r="S46" i="1"/>
  <c r="R34" i="1"/>
  <c r="I27" i="3"/>
  <c r="T27" i="1"/>
  <c r="H12" i="3"/>
  <c r="S64" i="1"/>
  <c r="H25" i="1"/>
  <c r="J68" i="2"/>
  <c r="J69" i="2" s="1"/>
  <c r="Y60" i="2"/>
  <c r="F38" i="3"/>
  <c r="F56" i="1"/>
  <c r="F34" i="3"/>
  <c r="D55" i="1"/>
  <c r="O46" i="1"/>
  <c r="G38" i="3"/>
  <c r="S56" i="1"/>
  <c r="S55" i="1"/>
  <c r="S53" i="1"/>
  <c r="S48" i="1"/>
  <c r="S45" i="1"/>
  <c r="S60" i="2"/>
  <c r="T53" i="1"/>
  <c r="I68" i="2"/>
  <c r="I69" i="2" s="1"/>
  <c r="X60" i="2"/>
  <c r="G33" i="3"/>
  <c r="C55" i="1"/>
  <c r="N46" i="1"/>
  <c r="F35" i="3"/>
  <c r="G34" i="3"/>
  <c r="Y49" i="2"/>
  <c r="U34" i="1"/>
  <c r="G32" i="3"/>
  <c r="C38" i="3"/>
  <c r="C56" i="1"/>
  <c r="F31" i="3"/>
  <c r="T74" i="2"/>
  <c r="E29" i="2"/>
  <c r="E38" i="2"/>
  <c r="S75" i="1"/>
  <c r="S76" i="1" s="1"/>
  <c r="D15" i="1"/>
  <c r="D15" i="3" s="1"/>
  <c r="AA44" i="2"/>
  <c r="L25" i="2"/>
  <c r="K25" i="2"/>
  <c r="Z44" i="2"/>
  <c r="U44" i="2"/>
  <c r="F25" i="2"/>
  <c r="U67" i="2"/>
  <c r="U59" i="2"/>
  <c r="J55" i="1"/>
  <c r="U46" i="1"/>
  <c r="E49" i="3"/>
  <c r="G36" i="3"/>
  <c r="F9" i="3"/>
  <c r="Q74" i="1"/>
  <c r="F12" i="1"/>
  <c r="Q31" i="1"/>
  <c r="S74" i="2"/>
  <c r="D29" i="2"/>
  <c r="D38" i="2"/>
  <c r="S68" i="2" s="1"/>
  <c r="E12" i="3"/>
  <c r="P64" i="1"/>
  <c r="E25" i="1"/>
  <c r="E15" i="1"/>
  <c r="E15" i="3" s="1"/>
  <c r="D82" i="2"/>
  <c r="D69" i="2"/>
  <c r="O56" i="1"/>
  <c r="O55" i="1"/>
  <c r="O53" i="1"/>
  <c r="O48" i="1"/>
  <c r="O45" i="1"/>
  <c r="H49" i="3"/>
  <c r="E32" i="3"/>
  <c r="I25" i="2"/>
  <c r="X44" i="2"/>
  <c r="G31" i="3"/>
  <c r="C35" i="3"/>
  <c r="Q34" i="1"/>
  <c r="J38" i="3"/>
  <c r="J56" i="1"/>
  <c r="J15" i="1"/>
  <c r="J15" i="3" s="1"/>
  <c r="P34" i="1"/>
  <c r="P75" i="1"/>
  <c r="P76" i="1" s="1"/>
  <c r="L57" i="2"/>
  <c r="L64" i="2" s="1"/>
  <c r="M59" i="2"/>
  <c r="L63" i="2"/>
  <c r="I34" i="3"/>
  <c r="F30" i="3"/>
  <c r="I31" i="3"/>
  <c r="F80" i="2"/>
  <c r="F82" i="2"/>
  <c r="F69" i="2"/>
  <c r="E33" i="3"/>
  <c r="AB44" i="2"/>
  <c r="M25" i="2"/>
  <c r="U39" i="1"/>
  <c r="P39" i="1"/>
  <c r="I35" i="3"/>
  <c r="P45" i="1"/>
  <c r="G12" i="3"/>
  <c r="R64" i="1"/>
  <c r="G25" i="1"/>
  <c r="R56" i="1" s="1"/>
  <c r="AB74" i="2" l="1"/>
  <c r="M29" i="2"/>
  <c r="M38" i="2"/>
  <c r="Z74" i="2"/>
  <c r="K29" i="2"/>
  <c r="K38" i="2"/>
  <c r="C55" i="3"/>
  <c r="C58" i="3"/>
  <c r="C50" i="3"/>
  <c r="C41" i="3"/>
  <c r="C51" i="3"/>
  <c r="C45" i="3"/>
  <c r="C53" i="3"/>
  <c r="C46" i="3"/>
  <c r="C44" i="3"/>
  <c r="C43" i="3"/>
  <c r="C42" i="3"/>
  <c r="C47" i="3"/>
  <c r="C40" i="3"/>
  <c r="C52" i="3"/>
  <c r="R48" i="1"/>
  <c r="I25" i="3"/>
  <c r="I26" i="1"/>
  <c r="T32" i="1"/>
  <c r="T65" i="1"/>
  <c r="T6" i="1"/>
  <c r="T48" i="1"/>
  <c r="T56" i="1"/>
  <c r="G54" i="3"/>
  <c r="J58" i="3"/>
  <c r="J50" i="3"/>
  <c r="J55" i="3"/>
  <c r="J42" i="3"/>
  <c r="J44" i="3"/>
  <c r="J41" i="3"/>
  <c r="J43" i="3"/>
  <c r="J51" i="3"/>
  <c r="J46" i="3"/>
  <c r="J45" i="3"/>
  <c r="J47" i="3"/>
  <c r="J49" i="3"/>
  <c r="J40" i="3"/>
  <c r="J48" i="3"/>
  <c r="J52" i="3"/>
  <c r="J53" i="3"/>
  <c r="C54" i="3"/>
  <c r="N57" i="1"/>
  <c r="J25" i="3"/>
  <c r="U32" i="1"/>
  <c r="U65" i="1"/>
  <c r="J26" i="1"/>
  <c r="U6" i="1"/>
  <c r="U48" i="1"/>
  <c r="U56" i="1"/>
  <c r="J54" i="3"/>
  <c r="AA74" i="2"/>
  <c r="L29" i="2"/>
  <c r="L38" i="2"/>
  <c r="H25" i="3"/>
  <c r="H26" i="1"/>
  <c r="S32" i="1"/>
  <c r="S65" i="1"/>
  <c r="S6" i="1"/>
  <c r="E25" i="3"/>
  <c r="P32" i="1"/>
  <c r="P65" i="1"/>
  <c r="P6" i="1"/>
  <c r="E26" i="1"/>
  <c r="P56" i="1"/>
  <c r="P48" i="1"/>
  <c r="G56" i="1"/>
  <c r="N11" i="1"/>
  <c r="N8" i="1"/>
  <c r="D31" i="2"/>
  <c r="S83" i="2"/>
  <c r="S84" i="2" s="1"/>
  <c r="S85" i="2" s="1"/>
  <c r="C48" i="3"/>
  <c r="E55" i="3"/>
  <c r="E58" i="3"/>
  <c r="E50" i="3"/>
  <c r="E44" i="3"/>
  <c r="E47" i="3"/>
  <c r="E46" i="3"/>
  <c r="E45" i="3"/>
  <c r="E43" i="3"/>
  <c r="E53" i="3"/>
  <c r="E42" i="3"/>
  <c r="E48" i="3"/>
  <c r="E52" i="3"/>
  <c r="E51" i="3"/>
  <c r="E41" i="3"/>
  <c r="E40" i="3"/>
  <c r="E56" i="1"/>
  <c r="I56" i="1"/>
  <c r="E54" i="3"/>
  <c r="M57" i="2"/>
  <c r="M64" i="2" s="1"/>
  <c r="M63" i="2"/>
  <c r="G58" i="3"/>
  <c r="G50" i="3"/>
  <c r="G55" i="3"/>
  <c r="G49" i="3"/>
  <c r="G53" i="3"/>
  <c r="G44" i="3"/>
  <c r="G43" i="3"/>
  <c r="G42" i="3"/>
  <c r="G47" i="3"/>
  <c r="G41" i="3"/>
  <c r="G46" i="3"/>
  <c r="G52" i="3"/>
  <c r="G51" i="3"/>
  <c r="G40" i="3"/>
  <c r="G45" i="3"/>
  <c r="S75" i="2"/>
  <c r="S45" i="2"/>
  <c r="S19" i="2"/>
  <c r="S23" i="2" s="1"/>
  <c r="D39" i="2"/>
  <c r="D55" i="3"/>
  <c r="D58" i="3"/>
  <c r="D50" i="3"/>
  <c r="D45" i="3"/>
  <c r="D42" i="3"/>
  <c r="D56" i="1"/>
  <c r="D47" i="3"/>
  <c r="D44" i="3"/>
  <c r="D46" i="3"/>
  <c r="D53" i="3"/>
  <c r="D51" i="3"/>
  <c r="D52" i="3"/>
  <c r="D40" i="3"/>
  <c r="D41" i="3"/>
  <c r="D43" i="3"/>
  <c r="W69" i="2"/>
  <c r="F12" i="3"/>
  <c r="Q64" i="1"/>
  <c r="F25" i="1"/>
  <c r="F15" i="1"/>
  <c r="F15" i="3" s="1"/>
  <c r="T75" i="2"/>
  <c r="T45" i="2"/>
  <c r="T19" i="2"/>
  <c r="T23" i="2" s="1"/>
  <c r="E39" i="2"/>
  <c r="T68" i="2"/>
  <c r="W70" i="2"/>
  <c r="W62" i="2"/>
  <c r="W25" i="2"/>
  <c r="W46" i="2"/>
  <c r="D48" i="3"/>
  <c r="Q75" i="1"/>
  <c r="Q76" i="1" s="1"/>
  <c r="U74" i="2"/>
  <c r="F29" i="2"/>
  <c r="F38" i="2"/>
  <c r="E31" i="2"/>
  <c r="T83" i="2"/>
  <c r="T84" i="2" s="1"/>
  <c r="T85" i="2" s="1"/>
  <c r="F48" i="3"/>
  <c r="D25" i="3"/>
  <c r="D26" i="1"/>
  <c r="O32" i="1"/>
  <c r="O65" i="1"/>
  <c r="O6" i="1"/>
  <c r="C31" i="2"/>
  <c r="R83" i="2"/>
  <c r="R84" i="2" s="1"/>
  <c r="R85" i="2" s="1"/>
  <c r="G31" i="2"/>
  <c r="V83" i="2"/>
  <c r="V84" i="2" s="1"/>
  <c r="V85" i="2" s="1"/>
  <c r="V75" i="2"/>
  <c r="V45" i="2"/>
  <c r="V19" i="2"/>
  <c r="V23" i="2" s="1"/>
  <c r="G39" i="2"/>
  <c r="V68" i="2"/>
  <c r="G25" i="3"/>
  <c r="R32" i="1"/>
  <c r="R65" i="1"/>
  <c r="R6" i="1"/>
  <c r="G26" i="1"/>
  <c r="C49" i="3"/>
  <c r="D54" i="3"/>
  <c r="I58" i="3"/>
  <c r="I50" i="3"/>
  <c r="I55" i="3"/>
  <c r="I44" i="3"/>
  <c r="I47" i="3"/>
  <c r="I52" i="3"/>
  <c r="I41" i="3"/>
  <c r="I46" i="3"/>
  <c r="I45" i="3"/>
  <c r="I48" i="3"/>
  <c r="I53" i="3"/>
  <c r="I51" i="3"/>
  <c r="I49" i="3"/>
  <c r="I40" i="3"/>
  <c r="I43" i="3"/>
  <c r="I42" i="3"/>
  <c r="F55" i="3"/>
  <c r="F58" i="3"/>
  <c r="F50" i="3"/>
  <c r="F41" i="3"/>
  <c r="F45" i="3"/>
  <c r="F49" i="3"/>
  <c r="F43" i="3"/>
  <c r="F40" i="3"/>
  <c r="F42" i="3"/>
  <c r="F44" i="3"/>
  <c r="F47" i="3"/>
  <c r="F46" i="3"/>
  <c r="F51" i="3"/>
  <c r="F52" i="3"/>
  <c r="F53" i="3"/>
  <c r="X74" i="2"/>
  <c r="I38" i="2"/>
  <c r="I29" i="2"/>
  <c r="H58" i="3"/>
  <c r="H50" i="3"/>
  <c r="H55" i="3"/>
  <c r="H46" i="3"/>
  <c r="H47" i="3"/>
  <c r="H45" i="3"/>
  <c r="H41" i="3"/>
  <c r="H51" i="3"/>
  <c r="H52" i="3"/>
  <c r="H44" i="3"/>
  <c r="H43" i="3"/>
  <c r="H40" i="3"/>
  <c r="H53" i="3"/>
  <c r="H56" i="1"/>
  <c r="H42" i="3"/>
  <c r="J25" i="2"/>
  <c r="Y44" i="2"/>
  <c r="R75" i="2"/>
  <c r="R45" i="2"/>
  <c r="R19" i="2"/>
  <c r="R23" i="2" s="1"/>
  <c r="C39" i="2"/>
  <c r="D26" i="3" l="1"/>
  <c r="O47" i="1"/>
  <c r="O57" i="1"/>
  <c r="H26" i="3"/>
  <c r="S47" i="1"/>
  <c r="S57" i="1"/>
  <c r="V69" i="2"/>
  <c r="V61" i="2"/>
  <c r="I26" i="3"/>
  <c r="T57" i="1"/>
  <c r="T47" i="1"/>
  <c r="I31" i="2"/>
  <c r="X83" i="2"/>
  <c r="X84" i="2" s="1"/>
  <c r="X85" i="2" s="1"/>
  <c r="V62" i="2"/>
  <c r="V70" i="2"/>
  <c r="V25" i="2"/>
  <c r="V46" i="2"/>
  <c r="AA75" i="2"/>
  <c r="AA45" i="2"/>
  <c r="AA19" i="2"/>
  <c r="L39" i="2"/>
  <c r="AA61" i="2" s="1"/>
  <c r="X75" i="2"/>
  <c r="I39" i="2"/>
  <c r="X45" i="2"/>
  <c r="X19" i="2"/>
  <c r="X23" i="2" s="1"/>
  <c r="X68" i="2"/>
  <c r="T61" i="2"/>
  <c r="T69" i="2"/>
  <c r="S69" i="2"/>
  <c r="S61" i="2"/>
  <c r="E26" i="3"/>
  <c r="P47" i="1"/>
  <c r="P57" i="1"/>
  <c r="L30" i="2"/>
  <c r="AA22" i="2" s="1"/>
  <c r="AA83" i="2"/>
  <c r="AA84" i="2" s="1"/>
  <c r="AA85" i="2" s="1"/>
  <c r="U75" i="2"/>
  <c r="U45" i="2"/>
  <c r="U19" i="2"/>
  <c r="U23" i="2" s="1"/>
  <c r="F39" i="2"/>
  <c r="U68" i="2"/>
  <c r="N66" i="1"/>
  <c r="N58" i="1"/>
  <c r="N33" i="1"/>
  <c r="N49" i="1"/>
  <c r="N13" i="1"/>
  <c r="R69" i="2"/>
  <c r="R61" i="2"/>
  <c r="T70" i="2"/>
  <c r="T62" i="2"/>
  <c r="T25" i="2"/>
  <c r="T46" i="2"/>
  <c r="S70" i="2"/>
  <c r="S46" i="2"/>
  <c r="S62" i="2"/>
  <c r="S25" i="2"/>
  <c r="P8" i="1"/>
  <c r="P11" i="1"/>
  <c r="Z45" i="2"/>
  <c r="Z75" i="2"/>
  <c r="K39" i="2"/>
  <c r="Z61" i="2" s="1"/>
  <c r="Z19" i="2"/>
  <c r="Z23" i="2" s="1"/>
  <c r="K30" i="2"/>
  <c r="Z22" i="2" s="1"/>
  <c r="K31" i="2"/>
  <c r="E9" i="2" s="1"/>
  <c r="K66" i="2" s="1"/>
  <c r="Z83" i="2"/>
  <c r="Z84" i="2" s="1"/>
  <c r="Z85" i="2" s="1"/>
  <c r="U8" i="1"/>
  <c r="U11" i="1" s="1"/>
  <c r="F31" i="2"/>
  <c r="U83" i="2"/>
  <c r="U84" i="2" s="1"/>
  <c r="U85" i="2" s="1"/>
  <c r="G26" i="3"/>
  <c r="R57" i="1"/>
  <c r="R47" i="1"/>
  <c r="R8" i="1"/>
  <c r="R11" i="1" s="1"/>
  <c r="F25" i="3"/>
  <c r="F26" i="1"/>
  <c r="Q65" i="1"/>
  <c r="Q32" i="1"/>
  <c r="Q6" i="1"/>
  <c r="Q56" i="1"/>
  <c r="Q48" i="1"/>
  <c r="Y74" i="2"/>
  <c r="J38" i="2"/>
  <c r="J29" i="2"/>
  <c r="O8" i="1"/>
  <c r="O11" i="1" s="1"/>
  <c r="S8" i="1"/>
  <c r="S11" i="1" s="1"/>
  <c r="J26" i="3"/>
  <c r="U57" i="1"/>
  <c r="U47" i="1"/>
  <c r="AB75" i="2"/>
  <c r="AB45" i="2"/>
  <c r="AB19" i="2"/>
  <c r="AB23" i="2" s="1"/>
  <c r="M39" i="2"/>
  <c r="AB61" i="2" s="1"/>
  <c r="T8" i="1"/>
  <c r="T11" i="1" s="1"/>
  <c r="M31" i="2"/>
  <c r="G9" i="2" s="1"/>
  <c r="M66" i="2" s="1"/>
  <c r="AB60" i="2" s="1"/>
  <c r="M30" i="2"/>
  <c r="AB22" i="2" s="1"/>
  <c r="AB83" i="2"/>
  <c r="AB84" i="2" s="1"/>
  <c r="AB85" i="2" s="1"/>
  <c r="R70" i="2"/>
  <c r="R62" i="2"/>
  <c r="R25" i="2"/>
  <c r="R46" i="2"/>
  <c r="W76" i="2"/>
  <c r="W63" i="2"/>
  <c r="W64" i="2"/>
  <c r="W71" i="2"/>
  <c r="W72" i="2"/>
  <c r="W31" i="2"/>
  <c r="W35" i="2" s="1"/>
  <c r="S49" i="1" l="1"/>
  <c r="S66" i="1"/>
  <c r="S58" i="1"/>
  <c r="S33" i="1"/>
  <c r="S13" i="1"/>
  <c r="R33" i="1"/>
  <c r="R49" i="1"/>
  <c r="R66" i="1"/>
  <c r="R58" i="1"/>
  <c r="R13" i="1"/>
  <c r="O66" i="1"/>
  <c r="O58" i="1"/>
  <c r="O33" i="1"/>
  <c r="O49" i="1"/>
  <c r="O13" i="1"/>
  <c r="T49" i="1"/>
  <c r="T13" i="1"/>
  <c r="T66" i="1"/>
  <c r="T58" i="1"/>
  <c r="T33" i="1"/>
  <c r="U66" i="1"/>
  <c r="U58" i="1"/>
  <c r="U49" i="1"/>
  <c r="U13" i="1"/>
  <c r="U33" i="1"/>
  <c r="X62" i="2"/>
  <c r="X70" i="2"/>
  <c r="X25" i="2"/>
  <c r="X46" i="2"/>
  <c r="J31" i="2"/>
  <c r="D9" i="2" s="1"/>
  <c r="Y83" i="2"/>
  <c r="Y84" i="2" s="1"/>
  <c r="Y85" i="2" s="1"/>
  <c r="AB62" i="2"/>
  <c r="AB46" i="2"/>
  <c r="AB25" i="2"/>
  <c r="AA23" i="2"/>
  <c r="R63" i="2"/>
  <c r="R71" i="2"/>
  <c r="R72" i="2"/>
  <c r="R31" i="2"/>
  <c r="R35" i="2" s="1"/>
  <c r="R64" i="2"/>
  <c r="Q8" i="1"/>
  <c r="Q11" i="1" s="1"/>
  <c r="X69" i="2"/>
  <c r="X61" i="2"/>
  <c r="S64" i="2"/>
  <c r="S71" i="2"/>
  <c r="S72" i="2"/>
  <c r="S76" i="2"/>
  <c r="S63" i="2"/>
  <c r="S31" i="2"/>
  <c r="S35" i="2" s="1"/>
  <c r="Z60" i="2"/>
  <c r="Z59" i="2"/>
  <c r="K68" i="2"/>
  <c r="U61" i="2"/>
  <c r="U69" i="2"/>
  <c r="V72" i="2"/>
  <c r="V76" i="2"/>
  <c r="V63" i="2"/>
  <c r="V64" i="2"/>
  <c r="V71" i="2"/>
  <c r="V31" i="2"/>
  <c r="V35" i="2" s="1"/>
  <c r="AB59" i="2"/>
  <c r="P66" i="1"/>
  <c r="P58" i="1"/>
  <c r="P33" i="1"/>
  <c r="P49" i="1"/>
  <c r="P13" i="1"/>
  <c r="F26" i="3"/>
  <c r="Q57" i="1"/>
  <c r="Q47" i="1"/>
  <c r="T64" i="2"/>
  <c r="T71" i="2"/>
  <c r="T72" i="2"/>
  <c r="T76" i="2"/>
  <c r="T63" i="2"/>
  <c r="T31" i="2"/>
  <c r="T35" i="2" s="1"/>
  <c r="U62" i="2"/>
  <c r="U70" i="2"/>
  <c r="U25" i="2"/>
  <c r="U46" i="2"/>
  <c r="Z46" i="2"/>
  <c r="Z62" i="2"/>
  <c r="Z25" i="2"/>
  <c r="Y75" i="2"/>
  <c r="J39" i="2"/>
  <c r="Y45" i="2"/>
  <c r="Y19" i="2"/>
  <c r="Y23" i="2" s="1"/>
  <c r="Y68" i="2"/>
  <c r="N59" i="1"/>
  <c r="N50" i="1"/>
  <c r="N15" i="1"/>
  <c r="L31" i="2"/>
  <c r="F9" i="2" s="1"/>
  <c r="L66" i="2" s="1"/>
  <c r="M68" i="2"/>
  <c r="Q33" i="1" l="1"/>
  <c r="Q49" i="1"/>
  <c r="Q66" i="1"/>
  <c r="Q58" i="1"/>
  <c r="Q13" i="1"/>
  <c r="U71" i="2"/>
  <c r="U72" i="2"/>
  <c r="U76" i="2"/>
  <c r="U63" i="2"/>
  <c r="U64" i="2"/>
  <c r="U31" i="2"/>
  <c r="U35" i="2" s="1"/>
  <c r="Y62" i="2"/>
  <c r="Y70" i="2"/>
  <c r="Y25" i="2"/>
  <c r="Y46" i="2"/>
  <c r="T59" i="1"/>
  <c r="T67" i="1"/>
  <c r="T50" i="1"/>
  <c r="T15" i="1"/>
  <c r="X76" i="2"/>
  <c r="X63" i="2"/>
  <c r="X64" i="2"/>
  <c r="X71" i="2"/>
  <c r="X72" i="2"/>
  <c r="X31" i="2"/>
  <c r="X35" i="2" s="1"/>
  <c r="O59" i="1"/>
  <c r="O67" i="1"/>
  <c r="O50" i="1"/>
  <c r="O15" i="1"/>
  <c r="Z76" i="2"/>
  <c r="Z63" i="2"/>
  <c r="Z64" i="2"/>
  <c r="Z31" i="2"/>
  <c r="Z35" i="2" s="1"/>
  <c r="K42" i="2" s="1"/>
  <c r="AA62" i="2"/>
  <c r="AA25" i="2"/>
  <c r="AA46" i="2"/>
  <c r="U67" i="1"/>
  <c r="U50" i="1"/>
  <c r="U59" i="1"/>
  <c r="U15" i="1"/>
  <c r="P59" i="1"/>
  <c r="P67" i="1"/>
  <c r="P50" i="1"/>
  <c r="P15" i="1"/>
  <c r="S59" i="1"/>
  <c r="S67" i="1"/>
  <c r="S50" i="1"/>
  <c r="S15" i="1"/>
  <c r="Y69" i="2"/>
  <c r="Y61" i="2"/>
  <c r="AB64" i="2"/>
  <c r="AB76" i="2"/>
  <c r="AB31" i="2"/>
  <c r="AB35" i="2" s="1"/>
  <c r="AB63" i="2"/>
  <c r="AA60" i="2"/>
  <c r="L68" i="2"/>
  <c r="AA59" i="2"/>
  <c r="R59" i="1"/>
  <c r="R67" i="1"/>
  <c r="R50" i="1"/>
  <c r="R15" i="1"/>
  <c r="N51" i="1"/>
  <c r="N60" i="1"/>
  <c r="N18" i="1"/>
  <c r="R51" i="1" l="1"/>
  <c r="R60" i="1"/>
  <c r="R18" i="1"/>
  <c r="S51" i="1"/>
  <c r="S60" i="1"/>
  <c r="S18" i="1"/>
  <c r="AA63" i="2"/>
  <c r="AA76" i="2"/>
  <c r="AA31" i="2"/>
  <c r="AA35" i="2" s="1"/>
  <c r="AA64" i="2"/>
  <c r="P51" i="1"/>
  <c r="P60" i="1"/>
  <c r="P18" i="1"/>
  <c r="L42" i="2"/>
  <c r="AA71" i="2" s="1"/>
  <c r="K51" i="2"/>
  <c r="Z67" i="2"/>
  <c r="Z68" i="2"/>
  <c r="Z69" i="2"/>
  <c r="Z70" i="2"/>
  <c r="U60" i="1"/>
  <c r="U51" i="1"/>
  <c r="U18" i="1"/>
  <c r="T51" i="1"/>
  <c r="T60" i="1"/>
  <c r="T18" i="1"/>
  <c r="Q59" i="1"/>
  <c r="Q67" i="1"/>
  <c r="Q50" i="1"/>
  <c r="Q15" i="1"/>
  <c r="Z72" i="2"/>
  <c r="O51" i="1"/>
  <c r="O60" i="1"/>
  <c r="O18" i="1"/>
  <c r="Y76" i="2"/>
  <c r="Y64" i="2"/>
  <c r="Y71" i="2"/>
  <c r="Y72" i="2"/>
  <c r="Y31" i="2"/>
  <c r="Y35" i="2" s="1"/>
  <c r="Y63" i="2"/>
  <c r="N61" i="1"/>
  <c r="N52" i="1"/>
  <c r="N21" i="1"/>
  <c r="N24" i="1" s="1"/>
  <c r="N25" i="1" s="1"/>
  <c r="Z71" i="2"/>
  <c r="U61" i="1" l="1"/>
  <c r="U52" i="1"/>
  <c r="U21" i="1"/>
  <c r="U24" i="1" s="1"/>
  <c r="U25" i="1" s="1"/>
  <c r="O61" i="1"/>
  <c r="O52" i="1"/>
  <c r="O21" i="1"/>
  <c r="O24" i="1" s="1"/>
  <c r="O25" i="1" s="1"/>
  <c r="AA72" i="2"/>
  <c r="S61" i="1"/>
  <c r="S52" i="1"/>
  <c r="S21" i="1"/>
  <c r="S24" i="1" s="1"/>
  <c r="S25" i="1" s="1"/>
  <c r="Q51" i="1"/>
  <c r="Q60" i="1"/>
  <c r="Q18" i="1"/>
  <c r="K82" i="2"/>
  <c r="K69" i="2"/>
  <c r="K81" i="2"/>
  <c r="K80" i="2"/>
  <c r="M42" i="2"/>
  <c r="L51" i="2"/>
  <c r="AA68" i="2"/>
  <c r="AA67" i="2"/>
  <c r="AA69" i="2"/>
  <c r="AA70" i="2"/>
  <c r="T61" i="1"/>
  <c r="T52" i="1"/>
  <c r="T21" i="1"/>
  <c r="T24" i="1" s="1"/>
  <c r="T25" i="1" s="1"/>
  <c r="P61" i="1"/>
  <c r="P52" i="1"/>
  <c r="P21" i="1"/>
  <c r="P24" i="1" s="1"/>
  <c r="P25" i="1" s="1"/>
  <c r="R61" i="1"/>
  <c r="R52" i="1"/>
  <c r="R21" i="1"/>
  <c r="R24" i="1" s="1"/>
  <c r="R25" i="1" s="1"/>
  <c r="Q61" i="1" l="1"/>
  <c r="Q52" i="1"/>
  <c r="Q21" i="1"/>
  <c r="Q24" i="1" s="1"/>
  <c r="Q25" i="1" s="1"/>
  <c r="L82" i="2"/>
  <c r="L69" i="2"/>
  <c r="L80" i="2"/>
  <c r="L81" i="2"/>
  <c r="M51" i="2"/>
  <c r="AB69" i="2"/>
  <c r="AB67" i="2"/>
  <c r="AB68" i="2"/>
  <c r="AB70" i="2"/>
  <c r="AB71" i="2"/>
  <c r="AB72" i="2"/>
  <c r="M82" i="2" l="1"/>
  <c r="M69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<sst xmlns="http://schemas.openxmlformats.org/spreadsheetml/2006/main" count="963" uniqueCount="624">
  <si>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</si>
  <si>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KOS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</si>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</sst>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zoomScale="85" zoomScaleNormal="85" workbookViewId="0">
      <selection activeCell="C7" sqref="C7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 ht="12.75" customHeight="1">
      <c r="A1" s="176" t="s">
        <v>0</v>
      </c>
      <c r="B1" s="176" t="s">
        <v>1</v>
      </c>
    </row>
    <row r="2" spans="1:21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6"/>
      <c r="F4" s="179"/>
      <c r="G4" s="176"/>
      <c r="H4" s="179"/>
      <c r="I4" s="180"/>
      <c r="J4" s="180"/>
      <c r="K4" s="121"/>
    </row>
    <row r="5" spans="1:21" ht="12.75" customHeight="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68478</v>
      </c>
      <c r="O6" s="187">
        <f t="shared" si="1"/>
        <v>43461</v>
      </c>
      <c r="P6" s="187">
        <f t="shared" si="1"/>
        <v>44125</v>
      </c>
      <c r="Q6" s="187">
        <f t="shared" si="1"/>
        <v>28331</v>
      </c>
      <c r="R6" s="187">
        <f t="shared" si="1"/>
        <v>152669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 ht="12.75" customHeight="1">
      <c r="A7" s="177" t="s">
        <v>9</v>
      </c>
      <c r="B7" s="177"/>
      <c r="C7" s="123">
        <f>SUMIF(PL.data!$D$3:$D$25, FSA!$A7, PL.data!E$3:E$25)</f>
        <v>900018</v>
      </c>
      <c r="D7" s="123">
        <f>SUMIF(PL.data!$D$3:$D$25, FSA!$A7, PL.data!F$3:F$25)</f>
        <v>1062828</v>
      </c>
      <c r="E7" s="123">
        <f>SUMIF(PL.data!$D$3:$D$25, FSA!$A7, PL.data!G$3:G$25)</f>
        <v>1308626</v>
      </c>
      <c r="F7" s="123">
        <f>SUMIF(PL.data!$D$3:$D$25, FSA!$A7, PL.data!H$3:H$25)</f>
        <v>1106568</v>
      </c>
      <c r="G7" s="123">
        <f>SUMIF(PL.data!$D$3:$D$25, FSA!$A7, PL.data!I$3:I$25)</f>
        <v>1343460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 ht="12.75" customHeight="1">
      <c r="A8" s="177" t="s">
        <v>11</v>
      </c>
      <c r="B8" s="191"/>
      <c r="C8" s="123">
        <f>-SUMIF(PL.data!$D$3:$D$25, FSA!$A8, PL.data!E$3:E$25)</f>
        <v>-814161</v>
      </c>
      <c r="D8" s="123">
        <f>-SUMIF(PL.data!$D$3:$D$25, FSA!$A8, PL.data!F$3:F$25)</f>
        <v>-981802</v>
      </c>
      <c r="E8" s="123">
        <f>-SUMIF(PL.data!$D$3:$D$25, FSA!$A8, PL.data!G$3:G$25)</f>
        <v>-1230360</v>
      </c>
      <c r="F8" s="123">
        <f>-SUMIF(PL.data!$D$3:$D$25, FSA!$A8, PL.data!H$3:H$25)</f>
        <v>-1056062</v>
      </c>
      <c r="G8" s="123">
        <f>-SUMIF(PL.data!$D$3:$D$25, FSA!$A8, PL.data!I$3:I$25)</f>
        <v>-1196808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-2342</v>
      </c>
      <c r="O8" s="190">
        <f>CF.data!F12-FSA!O7-FSA!O6</f>
        <v>-2179</v>
      </c>
      <c r="P8" s="190">
        <f>CF.data!G12-FSA!P7-FSA!P6</f>
        <v>-17236</v>
      </c>
      <c r="Q8" s="190">
        <f>CF.data!H12-FSA!Q7-FSA!Q6</f>
        <v>-12714</v>
      </c>
      <c r="R8" s="190">
        <f>CF.data!I12-FSA!R7-FSA!R6</f>
        <v>-6018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 ht="12.75" customHeight="1">
      <c r="A9" s="176" t="s">
        <v>13</v>
      </c>
      <c r="B9" s="176"/>
      <c r="C9" s="187">
        <f t="shared" ref="C9:J9" si="3">C7+C8</f>
        <v>85857</v>
      </c>
      <c r="D9" s="187">
        <f t="shared" si="3"/>
        <v>81026</v>
      </c>
      <c r="E9" s="187">
        <f t="shared" si="3"/>
        <v>78266</v>
      </c>
      <c r="F9" s="187">
        <f t="shared" si="3"/>
        <v>50506</v>
      </c>
      <c r="G9" s="187">
        <f t="shared" si="3"/>
        <v>146652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-5318</v>
      </c>
      <c r="O9" s="190">
        <f>SUMIF(CF.data!$D$4:$D$43, $L9, CF.data!F$4:F$43)</f>
        <v>-12472</v>
      </c>
      <c r="P9" s="190">
        <f>SUMIF(CF.data!$D$4:$D$43, $L9, CF.data!G$4:G$43)</f>
        <v>-22417</v>
      </c>
      <c r="Q9" s="190">
        <f>SUMIF(CF.data!$D$4:$D$43, $L9, CF.data!H$4:H$43)</f>
        <v>-30128</v>
      </c>
      <c r="R9" s="190">
        <f>SUMIF(CF.data!$D$4:$D$43, $L9, CF.data!I$4:I$43)</f>
        <v>-97539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 ht="12.75" customHeight="1">
      <c r="A10" s="177" t="s">
        <v>15</v>
      </c>
      <c r="B10" s="191"/>
      <c r="C10" s="123">
        <f>-SUMIF(PL.data!$D$3:$D$25, FSA!$A10, PL.data!E$3:E$25)</f>
        <v>-19404</v>
      </c>
      <c r="D10" s="123">
        <f>-SUMIF(PL.data!$D$3:$D$25, FSA!$A10, PL.data!F$3:F$25)</f>
        <v>-41781</v>
      </c>
      <c r="E10" s="123">
        <f>-SUMIF(PL.data!$D$3:$D$25, FSA!$A10, PL.data!G$3:G$25)</f>
        <v>-39965</v>
      </c>
      <c r="F10" s="123">
        <f>-SUMIF(PL.data!$D$3:$D$25, FSA!$A10, PL.data!H$3:H$25)</f>
        <v>-29169</v>
      </c>
      <c r="G10" s="123">
        <f>-SUMIF(PL.data!$D$3:$D$25, FSA!$A10, PL.data!I$3:I$25)</f>
        <v>-45013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-7791</v>
      </c>
      <c r="O10" s="190">
        <f>SUMIF(CF.data!$D$4:$D$43, $L10, CF.data!F$4:F$43)</f>
        <v>-11722</v>
      </c>
      <c r="P10" s="190">
        <f>SUMIF(CF.data!$D$4:$D$43, $L10, CF.data!G$4:G$43)</f>
        <v>-7172</v>
      </c>
      <c r="Q10" s="190">
        <f>SUMIF(CF.data!$D$4:$D$43, $L10, CF.data!H$4:H$43)</f>
        <v>-12377</v>
      </c>
      <c r="R10" s="190">
        <f>SUMIF(CF.data!$D$4:$D$43, $L10, CF.data!I$4:I$43)</f>
        <v>-11491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 ht="12.75" customHeigh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53027</v>
      </c>
      <c r="O11" s="187">
        <f t="shared" si="4"/>
        <v>17088</v>
      </c>
      <c r="P11" s="187">
        <f t="shared" si="4"/>
        <v>-2700</v>
      </c>
      <c r="Q11" s="187">
        <f t="shared" si="4"/>
        <v>-26888</v>
      </c>
      <c r="R11" s="187">
        <f t="shared" si="4"/>
        <v>37621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 ht="12.75" customHeight="1">
      <c r="A12" s="176" t="s">
        <v>19</v>
      </c>
      <c r="B12" s="176"/>
      <c r="C12" s="187">
        <f t="shared" ref="C12:J12" si="5">SUM(C9:C11)</f>
        <v>66453</v>
      </c>
      <c r="D12" s="187">
        <f t="shared" si="5"/>
        <v>39245</v>
      </c>
      <c r="E12" s="187">
        <f t="shared" si="5"/>
        <v>38301</v>
      </c>
      <c r="F12" s="187">
        <f t="shared" si="5"/>
        <v>21337</v>
      </c>
      <c r="G12" s="187">
        <f t="shared" si="5"/>
        <v>101639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-585550</v>
      </c>
      <c r="O12" s="190">
        <f>SUMIF(CF.data!$D$4:$D$43, $L12, CF.data!F$4:F$43)</f>
        <v>-214605</v>
      </c>
      <c r="P12" s="190">
        <f>SUMIF(CF.data!$D$4:$D$43, $L12, CF.data!G$4:G$43)</f>
        <v>-344711</v>
      </c>
      <c r="Q12" s="190">
        <f>SUMIF(CF.data!$D$4:$D$43, $L12, CF.data!H$4:H$43)</f>
        <v>-260000</v>
      </c>
      <c r="R12" s="190">
        <f>SUMIF(CF.data!$D$4:$D$43, $L12, CF.data!I$4:I$43)</f>
        <v>-588738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 ht="12.75" customHeight="1">
      <c r="A13" s="177" t="s">
        <v>21</v>
      </c>
      <c r="B13" s="176"/>
      <c r="C13" s="123">
        <f>SUMIF(PL.data!$D$3:$D$25, FSA!$A13, PL.data!E$3:E$25)</f>
        <v>-2251</v>
      </c>
      <c r="D13" s="123">
        <f>SUMIF(PL.data!$D$3:$D$25, FSA!$A13, PL.data!F$3:F$25)</f>
        <v>-1226</v>
      </c>
      <c r="E13" s="123">
        <f>SUMIF(PL.data!$D$3:$D$25, FSA!$A13, PL.data!G$3:G$25)</f>
        <v>-19668</v>
      </c>
      <c r="F13" s="123">
        <f>SUMIF(PL.data!$D$3:$D$25, FSA!$A13, PL.data!H$3:H$25)</f>
        <v>-12657</v>
      </c>
      <c r="G13" s="123">
        <f>SUMIF(PL.data!$D$3:$D$25, FSA!$A13, PL.data!I$3:I$25)</f>
        <v>-5788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-532523</v>
      </c>
      <c r="O13" s="187">
        <f t="shared" si="6"/>
        <v>-197517</v>
      </c>
      <c r="P13" s="187">
        <f t="shared" si="6"/>
        <v>-347411</v>
      </c>
      <c r="Q13" s="187">
        <f t="shared" si="6"/>
        <v>-286888</v>
      </c>
      <c r="R13" s="187">
        <f t="shared" si="6"/>
        <v>-551117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 ht="12.75" customHeight="1">
      <c r="A14" s="189" t="s">
        <v>23</v>
      </c>
      <c r="B14" s="191"/>
      <c r="C14" s="123">
        <f>-SUMIF(PL.data!$D$3:$D$25, FSA!$A14, PL.data!E$3:E$25)</f>
        <v>-6397</v>
      </c>
      <c r="D14" s="123">
        <f>-SUMIF(PL.data!$D$3:$D$25, FSA!$A14, PL.data!F$3:F$25)</f>
        <v>-12525</v>
      </c>
      <c r="E14" s="123">
        <f>-SUMIF(PL.data!$D$3:$D$25, FSA!$A14, PL.data!G$3:G$25)</f>
        <v>-28347</v>
      </c>
      <c r="F14" s="123">
        <f>-SUMIF(PL.data!$D$3:$D$25, FSA!$A14, PL.data!H$3:H$25)</f>
        <v>-25838</v>
      </c>
      <c r="G14" s="123">
        <f>-SUMIF(PL.data!$D$3:$D$25, FSA!$A14, PL.data!I$3:I$25)</f>
        <v>-98669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-9550</v>
      </c>
      <c r="O14" s="190">
        <f>SUMIF(CF.data!$D$4:$D$43, $L14, CF.data!F$4:F$43)</f>
        <v>-16457</v>
      </c>
      <c r="P14" s="190">
        <f>SUMIF(CF.data!$D$4:$D$43, $L14, CF.data!G$4:G$43)</f>
        <v>-2565</v>
      </c>
      <c r="Q14" s="190">
        <f>SUMIF(CF.data!$D$4:$D$43, $L14, CF.data!H$4:H$43)</f>
        <v>-160835</v>
      </c>
      <c r="R14" s="190">
        <f>SUMIF(CF.data!$D$4:$D$43, $L14, CF.data!I$4:I$43)</f>
        <v>-181422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 ht="12.75" customHeight="1">
      <c r="A15" s="177" t="s">
        <v>25</v>
      </c>
      <c r="B15" s="189"/>
      <c r="C15" s="123">
        <f t="shared" ref="C15:J15" si="7">C16-C12-C13-C14</f>
        <v>220</v>
      </c>
      <c r="D15" s="123">
        <f t="shared" si="7"/>
        <v>385</v>
      </c>
      <c r="E15" s="123">
        <f t="shared" si="7"/>
        <v>43450</v>
      </c>
      <c r="F15" s="123">
        <f t="shared" si="7"/>
        <v>47529</v>
      </c>
      <c r="G15" s="123">
        <f t="shared" si="7"/>
        <v>35201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-542073</v>
      </c>
      <c r="O15" s="187">
        <f t="shared" si="8"/>
        <v>-213974</v>
      </c>
      <c r="P15" s="187">
        <f t="shared" si="8"/>
        <v>-349976</v>
      </c>
      <c r="Q15" s="187">
        <f t="shared" si="8"/>
        <v>-447723</v>
      </c>
      <c r="R15" s="187">
        <f t="shared" si="8"/>
        <v>-732539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 ht="12.75" customHeight="1">
      <c r="A16" s="176" t="s">
        <v>27</v>
      </c>
      <c r="B16" s="176"/>
      <c r="C16" s="175">
        <f>SUMIF(PL.data!$D$3:$D$25, FSA!$A16, PL.data!E$3:E$25)</f>
        <v>58025</v>
      </c>
      <c r="D16" s="175">
        <f>SUMIF(PL.data!$D$3:$D$25, FSA!$A16, PL.data!F$3:F$25)</f>
        <v>25879</v>
      </c>
      <c r="E16" s="175">
        <f>SUMIF(PL.data!$D$3:$D$25, FSA!$A16, PL.data!G$3:G$25)</f>
        <v>33736</v>
      </c>
      <c r="F16" s="175">
        <f>SUMIF(PL.data!$D$3:$D$25, FSA!$A16, PL.data!H$3:H$25)</f>
        <v>30371</v>
      </c>
      <c r="G16" s="175">
        <f>SUMIF(PL.data!$D$3:$D$25, FSA!$A16, PL.data!I$3:I$25)</f>
        <v>32383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22</v>
      </c>
      <c r="O16" s="190">
        <f>SUMIF(CF.data!$D$4:$D$43, $L16, CF.data!F$4:F$43)</f>
        <v>399</v>
      </c>
      <c r="P16" s="190">
        <f>SUMIF(CF.data!$D$4:$D$43, $L16, CF.data!G$4:G$43)</f>
        <v>32296</v>
      </c>
      <c r="Q16" s="190">
        <f>SUMIF(CF.data!$D$4:$D$43, $L16, CF.data!H$4:H$43)</f>
        <v>663</v>
      </c>
      <c r="R16" s="190">
        <f>SUMIF(CF.data!$D$4:$D$43, $L16, CF.data!I$4:I$43)</f>
        <v>362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 ht="12.75" customHeight="1">
      <c r="A17" s="189" t="s">
        <v>29</v>
      </c>
      <c r="B17" s="191"/>
      <c r="C17" s="123">
        <f>-SUMIF(PL.data!$D$3:$D$25, FSA!$A17, PL.data!E$3:E$25)</f>
        <v>-12962</v>
      </c>
      <c r="D17" s="123">
        <f>-SUMIF(PL.data!$D$3:$D$25, FSA!$A17, PL.data!F$3:F$25)</f>
        <v>-5817</v>
      </c>
      <c r="E17" s="123">
        <f>-SUMIF(PL.data!$D$3:$D$25, FSA!$A17, PL.data!G$3:G$25)</f>
        <v>-11824</v>
      </c>
      <c r="F17" s="123">
        <f>-SUMIF(PL.data!$D$3:$D$25, FSA!$A17, PL.data!H$3:H$25)</f>
        <v>-7817</v>
      </c>
      <c r="G17" s="123">
        <f>-SUMIF(PL.data!$D$3:$D$25, FSA!$A17, PL.data!I$3:I$25)</f>
        <v>-10553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0</v>
      </c>
      <c r="O17" s="190">
        <f>SUMIF(CF.data!$D$4:$D$43, $L17, CF.data!F$4:F$43)</f>
        <v>0</v>
      </c>
      <c r="P17" s="190">
        <f>SUMIF(CF.data!$D$4:$D$43, $L17, CF.data!G$4:G$43)</f>
        <v>0</v>
      </c>
      <c r="Q17" s="190">
        <f>SUMIF(CF.data!$D$4:$D$43, $L17, CF.data!H$4:H$43)</f>
        <v>0</v>
      </c>
      <c r="R17" s="190">
        <f>SUMIF(CF.data!$D$4:$D$43, $L17, CF.data!I$4:I$43)</f>
        <v>0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 ht="12.75" customHeight="1">
      <c r="A18" s="176" t="s">
        <v>31</v>
      </c>
      <c r="B18" s="176"/>
      <c r="C18" s="187">
        <f t="shared" ref="C18:J18" si="9">C16+C17</f>
        <v>45063</v>
      </c>
      <c r="D18" s="187">
        <f t="shared" si="9"/>
        <v>20062</v>
      </c>
      <c r="E18" s="187">
        <f t="shared" si="9"/>
        <v>21912</v>
      </c>
      <c r="F18" s="187">
        <f t="shared" si="9"/>
        <v>22554</v>
      </c>
      <c r="G18" s="187">
        <f t="shared" si="9"/>
        <v>21830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-542051</v>
      </c>
      <c r="O18" s="194">
        <f t="shared" si="10"/>
        <v>-213575</v>
      </c>
      <c r="P18" s="194">
        <f t="shared" si="10"/>
        <v>-317680</v>
      </c>
      <c r="Q18" s="194">
        <f t="shared" si="10"/>
        <v>-447060</v>
      </c>
      <c r="R18" s="194">
        <f t="shared" si="10"/>
        <v>-732177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 ht="12.75" customHeigh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 ht="12.75" customHeigh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-74440</v>
      </c>
      <c r="O20" s="190">
        <f>SUMIF(CF.data!$D$4:$D$43, $L20, CF.data!F$4:F$43)</f>
        <v>1440</v>
      </c>
      <c r="P20" s="190">
        <f>SUMIF(CF.data!$D$4:$D$43, $L20, CF.data!G$4:G$43)</f>
        <v>-83328</v>
      </c>
      <c r="Q20" s="190">
        <f>SUMIF(CF.data!$D$4:$D$43, $L20, CF.data!H$4:H$43)</f>
        <v>70959</v>
      </c>
      <c r="R20" s="190">
        <f>SUMIF(CF.data!$D$4:$D$43, $L20, CF.data!I$4:I$43)</f>
        <v>1169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 ht="12.75" customHeight="1">
      <c r="A21" s="191" t="s">
        <v>36</v>
      </c>
      <c r="B21" s="191"/>
      <c r="C21" s="196">
        <f>SUMIF(CF.data!$D$4:$D$43, FSA!$A21, CF.data!E$4:E$43)</f>
        <v>2025</v>
      </c>
      <c r="D21" s="196">
        <f>SUMIF(CF.data!$D$4:$D$43, FSA!$A21, CF.data!F$4:F$43)</f>
        <v>4216</v>
      </c>
      <c r="E21" s="196">
        <f>SUMIF(CF.data!$D$4:$D$43, FSA!$A21, CF.data!G$4:G$43)</f>
        <v>5824</v>
      </c>
      <c r="F21" s="196">
        <f>SUMIF(CF.data!$D$4:$D$43, FSA!$A21, CF.data!H$4:H$43)</f>
        <v>6994</v>
      </c>
      <c r="G21" s="196">
        <f>SUMIF(CF.data!$D$4:$D$43, FSA!$A21, CF.data!I$4:I$43)</f>
        <v>51030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-616491</v>
      </c>
      <c r="O21" s="198">
        <f t="shared" si="11"/>
        <v>-212135</v>
      </c>
      <c r="P21" s="198">
        <f t="shared" si="11"/>
        <v>-401008</v>
      </c>
      <c r="Q21" s="198">
        <f t="shared" si="11"/>
        <v>-376101</v>
      </c>
      <c r="R21" s="198">
        <f t="shared" si="11"/>
        <v>-731008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 ht="12.75" customHeigh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143463</v>
      </c>
      <c r="O22" s="190">
        <f>SUMIF(CF.data!$D$4:$D$43, $L22, CF.data!F$4:F$43)</f>
        <v>63583</v>
      </c>
      <c r="P22" s="190">
        <f>SUMIF(CF.data!$D$4:$D$43, $L22, CF.data!G$4:G$43)</f>
        <v>415314</v>
      </c>
      <c r="Q22" s="190">
        <f>SUMIF(CF.data!$D$4:$D$43, $L22, CF.data!H$4:H$43)</f>
        <v>-188831</v>
      </c>
      <c r="R22" s="190">
        <f>SUMIF(CF.data!$D$4:$D$43, $L22, CF.data!I$4:I$43)</f>
        <v>760985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 ht="12.75" customHeigh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622500</v>
      </c>
      <c r="O23" s="190">
        <f>SUMIF(CF.data!$D$4:$D$43, $L23, CF.data!F$4:F$43)</f>
        <v>0</v>
      </c>
      <c r="P23" s="190">
        <f>SUMIF(CF.data!$D$4:$D$43, $L23, CF.data!G$4:G$43)</f>
        <v>0</v>
      </c>
      <c r="Q23" s="190">
        <f>SUMIF(CF.data!$D$4:$D$43, $L23, CF.data!H$4:H$43)</f>
        <v>560939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 ht="12.75" customHeight="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149472</v>
      </c>
      <c r="O24" s="199">
        <f t="shared" si="12"/>
        <v>-148552</v>
      </c>
      <c r="P24" s="199">
        <f t="shared" si="12"/>
        <v>14306</v>
      </c>
      <c r="Q24" s="199">
        <f t="shared" si="12"/>
        <v>-3993</v>
      </c>
      <c r="R24" s="199">
        <f t="shared" si="12"/>
        <v>29977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 ht="12.75" customHeight="1">
      <c r="A25" s="195" t="s">
        <v>8</v>
      </c>
      <c r="B25" s="195"/>
      <c r="C25" s="196">
        <f t="shared" ref="C25:J25" si="13">C12+C21+C22</f>
        <v>68478</v>
      </c>
      <c r="D25" s="196">
        <f t="shared" si="13"/>
        <v>43461</v>
      </c>
      <c r="E25" s="196">
        <f t="shared" si="13"/>
        <v>44125</v>
      </c>
      <c r="F25" s="196">
        <f t="shared" si="13"/>
        <v>28331</v>
      </c>
      <c r="G25" s="196">
        <f t="shared" si="13"/>
        <v>152669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0</v>
      </c>
      <c r="O25" s="200">
        <f>O24-CF.data!F40</f>
        <v>0</v>
      </c>
      <c r="P25" s="200">
        <f>P24-CF.data!G40</f>
        <v>-1</v>
      </c>
      <c r="Q25" s="200">
        <f>Q24-CF.data!H40</f>
        <v>0</v>
      </c>
      <c r="R25" s="200">
        <f>R24-CF.data!I40</f>
        <v>-2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 ht="12.75" customHeight="1">
      <c r="A26" s="195" t="s">
        <v>45</v>
      </c>
      <c r="B26" s="176"/>
      <c r="C26" s="196">
        <f t="shared" ref="C26:J26" si="14">C25+C24</f>
        <v>68478</v>
      </c>
      <c r="D26" s="196">
        <f t="shared" si="14"/>
        <v>43461</v>
      </c>
      <c r="E26" s="196">
        <f t="shared" si="14"/>
        <v>44125</v>
      </c>
      <c r="F26" s="196">
        <f t="shared" si="14"/>
        <v>28331</v>
      </c>
      <c r="G26" s="196">
        <f t="shared" si="14"/>
        <v>152669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 ht="12.75" customHeight="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 ht="12.75" customHeight="1">
      <c r="A29" s="177" t="s">
        <v>48</v>
      </c>
      <c r="B29" s="189"/>
      <c r="C29" s="202">
        <f>SUMIF(BS.data!$D$5:$D$116,FSA!$A29,BS.data!E$5:E$116)</f>
        <v>154011</v>
      </c>
      <c r="D29" s="202">
        <f>SUMIF(BS.data!$D$5:$D$116,FSA!$A29,BS.data!F$5:F$116)</f>
        <v>5460</v>
      </c>
      <c r="E29" s="202">
        <f>SUMIF(BS.data!$D$5:$D$116,FSA!$A29,BS.data!G$5:G$116)</f>
        <v>24850</v>
      </c>
      <c r="F29" s="202">
        <f>SUMIF(BS.data!$D$5:$D$116,FSA!$A29,BS.data!H$5:H$116)</f>
        <v>26817</v>
      </c>
      <c r="G29" s="202">
        <f>SUMIF(BS.data!$D$5:$D$116,FSA!$A29,BS.data!I$5:I$116)</f>
        <v>57038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 ht="12.75" customHeight="1">
      <c r="A30" s="177" t="s">
        <v>50</v>
      </c>
      <c r="B30" s="189"/>
      <c r="C30" s="202">
        <f>SUMIF(BS.data!$D$5:$D$116,FSA!$A30,BS.data!E$5:E$116)</f>
        <v>271027</v>
      </c>
      <c r="D30" s="202">
        <f>SUMIF(BS.data!$D$5:$D$116,FSA!$A30,BS.data!F$5:F$116)</f>
        <v>309867</v>
      </c>
      <c r="E30" s="202">
        <f>SUMIF(BS.data!$D$5:$D$116,FSA!$A30,BS.data!G$5:G$116)</f>
        <v>328739</v>
      </c>
      <c r="F30" s="202">
        <f>SUMIF(BS.data!$D$5:$D$116,FSA!$A30,BS.data!H$5:H$116)</f>
        <v>346021</v>
      </c>
      <c r="G30" s="202">
        <f>SUMIF(BS.data!$D$5:$D$116,FSA!$A30,BS.data!I$5:I$116)</f>
        <v>301479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0.18089638207235859</v>
      </c>
      <c r="P30" s="204">
        <f t="shared" si="17"/>
        <v>0.23126790035640754</v>
      </c>
      <c r="Q30" s="204">
        <f t="shared" si="17"/>
        <v>-0.15440469622336706</v>
      </c>
      <c r="R30" s="204">
        <f t="shared" si="17"/>
        <v>0.21407812262780057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 ht="12.75" customHeight="1">
      <c r="A31" s="189" t="s">
        <v>53</v>
      </c>
      <c r="B31" s="189"/>
      <c r="C31" s="202">
        <f>SUMIF(BS.data!$D$5:$D$116,FSA!$A31,BS.data!E$5:E$116)</f>
        <v>474902</v>
      </c>
      <c r="D31" s="202">
        <f>SUMIF(BS.data!$D$5:$D$116,FSA!$A31,BS.data!F$5:F$116)</f>
        <v>789293</v>
      </c>
      <c r="E31" s="202">
        <f>SUMIF(BS.data!$D$5:$D$116,FSA!$A31,BS.data!G$5:G$116)</f>
        <v>1039850</v>
      </c>
      <c r="F31" s="202">
        <f>SUMIF(BS.data!$D$5:$D$116,FSA!$A31,BS.data!H$5:H$116)</f>
        <v>1304069</v>
      </c>
      <c r="G31" s="202">
        <f>SUMIF(BS.data!$D$5:$D$116,FSA!$A31,BS.data!I$5:I$116)</f>
        <v>2288056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9.5394758771491242E-2</v>
      </c>
      <c r="O31" s="205">
        <f t="shared" si="18"/>
        <v>7.6236230133191821E-2</v>
      </c>
      <c r="P31" s="205">
        <f t="shared" si="18"/>
        <v>5.980776784199611E-2</v>
      </c>
      <c r="Q31" s="205">
        <f t="shared" si="18"/>
        <v>4.5642021095856737E-2</v>
      </c>
      <c r="R31" s="205">
        <f t="shared" si="18"/>
        <v>0.1091599303291501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 ht="12.75" customHeight="1">
      <c r="A32" s="120" t="s">
        <v>55</v>
      </c>
      <c r="C32" s="202">
        <f>SUMIF(BS.data!$D$5:$D$116,FSA!$A32,BS.data!E$5:E$116)</f>
        <v>509982</v>
      </c>
      <c r="D32" s="202">
        <f>SUMIF(BS.data!$D$5:$D$116,FSA!$A32,BS.data!F$5:F$116)</f>
        <v>416441</v>
      </c>
      <c r="E32" s="202">
        <f>SUMIF(BS.data!$D$5:$D$116,FSA!$A32,BS.data!G$5:G$116)</f>
        <v>337424</v>
      </c>
      <c r="F32" s="202">
        <f>SUMIF(BS.data!$D$5:$D$116,FSA!$A32,BS.data!H$5:H$116)</f>
        <v>520216</v>
      </c>
      <c r="G32" s="202">
        <f>SUMIF(BS.data!$D$5:$D$116,FSA!$A32,BS.data!I$5:I$116)</f>
        <v>460396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7.6085144963767393E-2</v>
      </c>
      <c r="O32" s="206">
        <f t="shared" si="19"/>
        <v>4.0891847034515462E-2</v>
      </c>
      <c r="P32" s="206">
        <f t="shared" si="19"/>
        <v>3.3718571998416658E-2</v>
      </c>
      <c r="Q32" s="206">
        <f t="shared" si="19"/>
        <v>2.5602583844824719E-2</v>
      </c>
      <c r="R32" s="206">
        <f t="shared" si="19"/>
        <v>0.113638664344305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 ht="12.75" customHeight="1">
      <c r="A33" s="120" t="s">
        <v>57</v>
      </c>
      <c r="C33" s="202">
        <f>SUMIF(BS.data!$D$5:$D$116,FSA!$A33,BS.data!E$5:E$116)</f>
        <v>19109</v>
      </c>
      <c r="D33" s="202">
        <f>SUMIF(BS.data!$D$5:$D$116,FSA!$A33,BS.data!F$5:F$116)</f>
        <v>18472</v>
      </c>
      <c r="E33" s="202">
        <f>SUMIF(BS.data!$D$5:$D$116,FSA!$A33,BS.data!G$5:G$116)</f>
        <v>12430</v>
      </c>
      <c r="F33" s="202">
        <f>SUMIF(BS.data!$D$5:$D$116,FSA!$A33,BS.data!H$5:H$116)</f>
        <v>9878</v>
      </c>
      <c r="G33" s="202">
        <f>SUMIF(BS.data!$D$5:$D$116,FSA!$A33,BS.data!I$5:I$116)</f>
        <v>10686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5.8917710534678196E-2</v>
      </c>
      <c r="O33" s="205">
        <f t="shared" si="20"/>
        <v>1.6077860199392564E-2</v>
      </c>
      <c r="P33" s="205">
        <f t="shared" si="20"/>
        <v>-2.0632327341807361E-3</v>
      </c>
      <c r="Q33" s="205">
        <f t="shared" si="20"/>
        <v>-2.4298551919086763E-2</v>
      </c>
      <c r="R33" s="205">
        <f t="shared" si="20"/>
        <v>2.800306670835008E-2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 ht="12.75" customHeight="1">
      <c r="A34" s="189" t="s">
        <v>59</v>
      </c>
      <c r="B34" s="189"/>
      <c r="C34" s="202">
        <f>SUMIF(BS.data!$D$5:$D$116,FSA!$A34,BS.data!E$5:E$116)</f>
        <v>55865</v>
      </c>
      <c r="D34" s="202">
        <f>SUMIF(BS.data!$D$5:$D$116,FSA!$A34,BS.data!F$5:F$116)</f>
        <v>131633</v>
      </c>
      <c r="E34" s="202">
        <f>SUMIF(BS.data!$D$5:$D$116,FSA!$A34,BS.data!G$5:G$116)</f>
        <v>142660</v>
      </c>
      <c r="F34" s="202">
        <f>SUMIF(BS.data!$D$5:$D$116,FSA!$A34,BS.data!H$5:H$116)</f>
        <v>418508</v>
      </c>
      <c r="G34" s="202">
        <f>SUMIF(BS.data!$D$5:$D$116,FSA!$A34,BS.data!I$5:I$116)</f>
        <v>376300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2.6261686173397289E-2</v>
      </c>
      <c r="P34" s="207">
        <f t="shared" si="21"/>
        <v>3.6036229520186397E-2</v>
      </c>
      <c r="Q34" s="207">
        <f t="shared" si="21"/>
        <v>2.0725547171000974E-2</v>
      </c>
      <c r="R34" s="207">
        <f t="shared" si="21"/>
        <v>3.3828120664265222E-2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 ht="12.75" customHeight="1">
      <c r="A35" s="177" t="s">
        <v>61</v>
      </c>
      <c r="B35" s="202"/>
      <c r="C35" s="202">
        <f>SUMIF(BS.data!$D$5:$D$116,FSA!$A35,BS.data!E$5:E$116)</f>
        <v>211970</v>
      </c>
      <c r="D35" s="202">
        <f>SUMIF(BS.data!$D$5:$D$116,FSA!$A35,BS.data!F$5:F$116)</f>
        <v>211030</v>
      </c>
      <c r="E35" s="202">
        <f>SUMIF(BS.data!$D$5:$D$116,FSA!$A35,BS.data!G$5:G$116)</f>
        <v>289270</v>
      </c>
      <c r="F35" s="202">
        <f>SUMIF(BS.data!$D$5:$D$116,FSA!$A35,BS.data!H$5:H$116)</f>
        <v>229665</v>
      </c>
      <c r="G35" s="202">
        <f>SUMIF(BS.data!$D$5:$D$116,FSA!$A35,BS.data!I$5:I$116)</f>
        <v>229275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99.746294790878665</v>
      </c>
      <c r="P35" s="131">
        <f t="shared" si="22"/>
        <v>89.059513566137312</v>
      </c>
      <c r="Q35" s="131">
        <f t="shared" si="22"/>
        <v>111.28434944802308</v>
      </c>
      <c r="R35" s="131">
        <f t="shared" si="22"/>
        <v>87.958517559138343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 ht="12.75" customHeight="1">
      <c r="A36" s="177" t="s">
        <v>63</v>
      </c>
      <c r="B36" s="189"/>
      <c r="C36" s="202">
        <f>SUMIF(BS.data!$D$5:$D$116,FSA!$A36,BS.data!E$5:E$116)</f>
        <v>14266</v>
      </c>
      <c r="D36" s="202">
        <f>SUMIF(BS.data!$D$5:$D$116,FSA!$A36,BS.data!F$5:F$116)</f>
        <v>26507</v>
      </c>
      <c r="E36" s="202">
        <f>SUMIF(BS.data!$D$5:$D$116,FSA!$A36,BS.data!G$5:G$116)</f>
        <v>23249</v>
      </c>
      <c r="F36" s="202">
        <f>SUMIF(BS.data!$D$5:$D$116,FSA!$A36,BS.data!H$5:H$116)</f>
        <v>1019643</v>
      </c>
      <c r="G36" s="202">
        <f>SUMIF(BS.data!$D$5:$D$116,FSA!$A36,BS.data!I$5:I$116)</f>
        <v>1112336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234.99197139545447</v>
      </c>
      <c r="P36" s="131">
        <f t="shared" si="23"/>
        <v>271.31782364511201</v>
      </c>
      <c r="Q36" s="131">
        <f t="shared" si="23"/>
        <v>405.05691663936398</v>
      </c>
      <c r="R36" s="131">
        <f t="shared" si="23"/>
        <v>547.75938371067036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 ht="12.75" customHeight="1">
      <c r="A37" s="189" t="s">
        <v>65</v>
      </c>
      <c r="B37" s="189"/>
      <c r="C37" s="202">
        <f>SUMIF(BS.data!$D$5:$D$116,FSA!$A37,BS.data!E$5:E$116)</f>
        <v>0</v>
      </c>
      <c r="D37" s="202">
        <f>SUMIF(BS.data!$D$5:$D$116,FSA!$A37,BS.data!F$5:F$116)</f>
        <v>0</v>
      </c>
      <c r="E37" s="202">
        <f>SUMIF(BS.data!$D$5:$D$116,FSA!$A37,BS.data!G$5:G$116)</f>
        <v>0</v>
      </c>
      <c r="F37" s="202">
        <f>SUMIF(BS.data!$D$5:$D$116,FSA!$A37,BS.data!H$5:H$116)</f>
        <v>0</v>
      </c>
      <c r="G37" s="202">
        <f>SUMIF(BS.data!$D$5:$D$116,FSA!$A37,BS.data!I$5:I$116)</f>
        <v>0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65.396505609073927</v>
      </c>
      <c r="P37" s="131">
        <f t="shared" si="24"/>
        <v>41.164848093241005</v>
      </c>
      <c r="Q37" s="131">
        <f t="shared" si="24"/>
        <v>60.940707079697972</v>
      </c>
      <c r="R37" s="131">
        <f t="shared" si="24"/>
        <v>54.128699006022686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 ht="12.75" customHeight="1">
      <c r="A38" s="176" t="s">
        <v>67</v>
      </c>
      <c r="B38" s="176"/>
      <c r="C38" s="208">
        <f t="shared" ref="C38:J38" si="25">SUM(C29:C37)</f>
        <v>1711132</v>
      </c>
      <c r="D38" s="208">
        <f t="shared" si="25"/>
        <v>1908703</v>
      </c>
      <c r="E38" s="208">
        <f t="shared" si="25"/>
        <v>2198472</v>
      </c>
      <c r="F38" s="208">
        <f t="shared" si="25"/>
        <v>3874817</v>
      </c>
      <c r="G38" s="208">
        <f t="shared" si="25"/>
        <v>4835566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1041339</v>
      </c>
      <c r="O38" s="209">
        <f t="shared" si="26"/>
        <v>1384835</v>
      </c>
      <c r="P38" s="209">
        <f t="shared" si="26"/>
        <v>1521107</v>
      </c>
      <c r="Q38" s="209">
        <f t="shared" si="26"/>
        <v>1850929</v>
      </c>
      <c r="R38" s="209">
        <f t="shared" si="26"/>
        <v>2821319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1.141376591508692</v>
      </c>
      <c r="P39" s="133">
        <f t="shared" si="27"/>
        <v>1.1103027144501179</v>
      </c>
      <c r="Q39" s="133">
        <f t="shared" si="27"/>
        <v>1.5236460841087036</v>
      </c>
      <c r="R39" s="133">
        <f t="shared" si="27"/>
        <v>1.7388861596177034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 ht="12.75" customHeight="1">
      <c r="A40" s="189" t="s">
        <v>70</v>
      </c>
      <c r="B40" s="189"/>
      <c r="C40" s="202">
        <f>SUMIF(BS.data!$D$5:$D$116,FSA!$A40,BS.data!E$5:E$116)</f>
        <v>207468</v>
      </c>
      <c r="D40" s="202">
        <f>SUMIF(BS.data!$D$5:$D$116,FSA!$A40,BS.data!F$5:F$116)</f>
        <v>144348</v>
      </c>
      <c r="E40" s="202">
        <f>SUMIF(BS.data!$D$5:$D$116,FSA!$A40,BS.data!G$5:G$116)</f>
        <v>133173</v>
      </c>
      <c r="F40" s="202">
        <f>SUMIF(BS.data!$D$5:$D$116,FSA!$A40,BS.data!H$5:H$116)</f>
        <v>219469</v>
      </c>
      <c r="G40" s="202">
        <f>SUMIF(BS.data!$D$5:$D$116,FSA!$A40,BS.data!I$5:I$116)</f>
        <v>135499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52.13391214774483</v>
      </c>
      <c r="P40" s="210">
        <f t="shared" si="28"/>
        <v>52.601736473993085</v>
      </c>
      <c r="Q40" s="210">
        <f t="shared" si="28"/>
        <v>2.1221142745365773</v>
      </c>
      <c r="R40" s="210">
        <f t="shared" si="28"/>
        <v>1.2602938396672763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 ht="12.75" customHeight="1">
      <c r="A41" s="189" t="s">
        <v>72</v>
      </c>
      <c r="B41" s="189"/>
      <c r="C41" s="202">
        <f>SUMIF(BS.data!$D$5:$D$116,FSA!$A41,BS.data!E$5:E$116)</f>
        <v>13471</v>
      </c>
      <c r="D41" s="202">
        <f>SUMIF(BS.data!$D$5:$D$116,FSA!$A41,BS.data!F$5:F$116)</f>
        <v>3658</v>
      </c>
      <c r="E41" s="202">
        <f>SUMIF(BS.data!$D$5:$D$116,FSA!$A41,BS.data!G$5:G$116)</f>
        <v>45055</v>
      </c>
      <c r="F41" s="202">
        <f>SUMIF(BS.data!$D$5:$D$116,FSA!$A41,BS.data!H$5:H$116)</f>
        <v>104969</v>
      </c>
      <c r="G41" s="202">
        <f>SUMIF(BS.data!$D$5:$D$116,FSA!$A41,BS.data!I$5:I$116)</f>
        <v>92375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4.716049382716049</v>
      </c>
      <c r="O41" s="137">
        <f t="shared" si="29"/>
        <v>3.9034629981024667</v>
      </c>
      <c r="P41" s="137">
        <f t="shared" si="29"/>
        <v>0.44041895604395603</v>
      </c>
      <c r="Q41" s="137">
        <f t="shared" si="29"/>
        <v>22.996139548184157</v>
      </c>
      <c r="R41" s="137">
        <f t="shared" si="29"/>
        <v>3.5552028218694884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 ht="12.75" customHeight="1">
      <c r="A42" s="189" t="s">
        <v>74</v>
      </c>
      <c r="C42" s="202">
        <f>SUMIF(BS.data!$D$5:$D$116,FSA!$A42,BS.data!E$5:E$116)</f>
        <v>12742</v>
      </c>
      <c r="D42" s="202">
        <f>SUMIF(BS.data!$D$5:$D$116,FSA!$A42,BS.data!F$5:F$116)</f>
        <v>1232</v>
      </c>
      <c r="E42" s="202">
        <f>SUMIF(BS.data!$D$5:$D$116,FSA!$A42,BS.data!G$5:G$116)</f>
        <v>19108</v>
      </c>
      <c r="F42" s="202">
        <f>SUMIF(BS.data!$D$5:$D$116,FSA!$A42,BS.data!H$5:H$116)</f>
        <v>4817</v>
      </c>
      <c r="G42" s="202">
        <f>SUMIF(BS.data!$D$5:$D$116,FSA!$A42,BS.data!I$5:I$116)</f>
        <v>11424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1.0610898893133248E-2</v>
      </c>
      <c r="O42" s="138">
        <f t="shared" si="30"/>
        <v>1.5484161124848047E-2</v>
      </c>
      <c r="P42" s="138">
        <f t="shared" si="30"/>
        <v>1.9600710974716994E-3</v>
      </c>
      <c r="Q42" s="138">
        <f t="shared" si="30"/>
        <v>0.14534578986560248</v>
      </c>
      <c r="R42" s="138">
        <f t="shared" si="30"/>
        <v>0.13504086463311152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 ht="12.75" customHeight="1">
      <c r="A43" s="189" t="s">
        <v>76</v>
      </c>
      <c r="C43" s="202">
        <f>SUMIF(BS.data!$D$5:$D$116,FSA!$A43,BS.data!E$5:E$116)</f>
        <v>0</v>
      </c>
      <c r="D43" s="202">
        <f>SUMIF(BS.data!$D$5:$D$116,FSA!$A43,BS.data!F$5:F$116)</f>
        <v>0</v>
      </c>
      <c r="E43" s="202">
        <f>SUMIF(BS.data!$D$5:$D$116,FSA!$A43,BS.data!G$5:G$116)</f>
        <v>0</v>
      </c>
      <c r="F43" s="202">
        <f>SUMIF(BS.data!$D$5:$D$116,FSA!$A43,BS.data!H$5:H$116)</f>
        <v>0</v>
      </c>
      <c r="G43" s="202">
        <f>SUMIF(BS.data!$D$5:$D$116,FSA!$A43,BS.data!I$5:I$116)</f>
        <v>0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 ht="12.75" customHeight="1">
      <c r="A44" s="189" t="s">
        <v>77</v>
      </c>
      <c r="B44" s="189"/>
      <c r="C44" s="202">
        <f>SUMIF(BS.data!$D$5:$D$116,FSA!$A44,BS.data!E$5:E$116)</f>
        <v>25227</v>
      </c>
      <c r="D44" s="202">
        <f>SUMIF(BS.data!$D$5:$D$116,FSA!$A44,BS.data!F$5:F$116)</f>
        <v>26737</v>
      </c>
      <c r="E44" s="202">
        <f>SUMIF(BS.data!$D$5:$D$116,FSA!$A44,BS.data!G$5:G$116)</f>
        <v>25665</v>
      </c>
      <c r="F44" s="202">
        <f>SUMIF(BS.data!$D$5:$D$116,FSA!$A44,BS.data!H$5:H$116)</f>
        <v>38310</v>
      </c>
      <c r="G44" s="202">
        <f>SUMIF(BS.data!$D$5:$D$116,FSA!$A44,BS.data!I$5:I$116)</f>
        <v>46795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 ht="12.75" customHeight="1">
      <c r="A45" s="189" t="s">
        <v>79</v>
      </c>
      <c r="B45" s="189"/>
      <c r="C45" s="202">
        <f>SUMIF(BS.data!$D$5:$D$116,FSA!$A45,BS.data!E$5:E$116)</f>
        <v>31688</v>
      </c>
      <c r="D45" s="202">
        <f>SUMIF(BS.data!$D$5:$D$116,FSA!$A45,BS.data!F$5:F$116)</f>
        <v>228546</v>
      </c>
      <c r="E45" s="202">
        <f>SUMIF(BS.data!$D$5:$D$116,FSA!$A45,BS.data!G$5:G$116)</f>
        <v>34064</v>
      </c>
      <c r="F45" s="202">
        <f>SUMIF(BS.data!$D$5:$D$116,FSA!$A45,BS.data!H$5:H$116)</f>
        <v>24530</v>
      </c>
      <c r="G45" s="202">
        <f>SUMIF(BS.data!$D$5:$D$116,FSA!$A45,BS.data!I$5:I$116)</f>
        <v>284079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0.27207926182766429</v>
      </c>
      <c r="O45" s="136">
        <f t="shared" si="31"/>
        <v>0.32320959352268319</v>
      </c>
      <c r="P45" s="136">
        <f t="shared" si="31"/>
        <v>0.67553625770058634</v>
      </c>
      <c r="Q45" s="136">
        <f t="shared" si="31"/>
        <v>0.53861582361441651</v>
      </c>
      <c r="R45" s="136">
        <f t="shared" si="31"/>
        <v>0.86650604075656379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 ht="12.75" customHeight="1">
      <c r="A46" s="189" t="s">
        <v>81</v>
      </c>
      <c r="B46" s="189"/>
      <c r="C46" s="202">
        <f>SUMIF(BS.data!$D$5:$D$116,FSA!$A46,BS.data!E$5:E$116)</f>
        <v>63368</v>
      </c>
      <c r="D46" s="202">
        <f>SUMIF(BS.data!$D$5:$D$116,FSA!$A46,BS.data!F$5:F$116)</f>
        <v>69776</v>
      </c>
      <c r="E46" s="202">
        <f>SUMIF(BS.data!$D$5:$D$116,FSA!$A46,BS.data!G$5:G$116)</f>
        <v>479923</v>
      </c>
      <c r="F46" s="202">
        <f>SUMIF(BS.data!$D$5:$D$116,FSA!$A46,BS.data!H$5:H$116)</f>
        <v>445638</v>
      </c>
      <c r="G46" s="202">
        <f>SUMIF(BS.data!$D$5:$D$116,FSA!$A46,BS.data!I$5:I$116)</f>
        <v>728280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1.8786194459211207</v>
      </c>
      <c r="O46" s="137">
        <f t="shared" si="32"/>
        <v>1.4726201040243025</v>
      </c>
      <c r="P46" s="137">
        <f t="shared" si="32"/>
        <v>1.11433418542519</v>
      </c>
      <c r="Q46" s="137">
        <f t="shared" si="32"/>
        <v>1.4048144511734193</v>
      </c>
      <c r="R46" s="137">
        <f t="shared" si="32"/>
        <v>0.89604973464270377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 ht="12.75" customHeight="1">
      <c r="A47" s="189" t="s">
        <v>83</v>
      </c>
      <c r="B47" s="189"/>
      <c r="C47" s="202">
        <f>SUMIF(BS.data!$D$5:$D$116,FSA!$A47,BS.data!E$5:E$116)</f>
        <v>240464</v>
      </c>
      <c r="D47" s="202">
        <f>SUMIF(BS.data!$D$5:$D$116,FSA!$A47,BS.data!F$5:F$116)</f>
        <v>297638</v>
      </c>
      <c r="E47" s="202">
        <f>SUMIF(BS.data!$D$5:$D$116,FSA!$A47,BS.data!G$5:G$116)</f>
        <v>302806</v>
      </c>
      <c r="F47" s="202">
        <f>SUMIF(BS.data!$D$5:$D$116,FSA!$A47,BS.data!H$5:H$116)</f>
        <v>773541</v>
      </c>
      <c r="G47" s="202">
        <f>SUMIF(BS.data!$D$5:$D$116,FSA!$A47,BS.data!I$5:I$116)</f>
        <v>1251883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4.4369286486170738</v>
      </c>
      <c r="O47" s="211">
        <f t="shared" si="33"/>
        <v>8.4538781896412871</v>
      </c>
      <c r="P47" s="211">
        <f t="shared" si="33"/>
        <v>17.738900849858357</v>
      </c>
      <c r="Q47" s="211">
        <f t="shared" si="33"/>
        <v>43.033390985139953</v>
      </c>
      <c r="R47" s="211">
        <f t="shared" si="33"/>
        <v>12.970301763946839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303832</v>
      </c>
      <c r="D48" s="208">
        <f t="shared" si="34"/>
        <v>367414</v>
      </c>
      <c r="E48" s="208">
        <f t="shared" si="34"/>
        <v>782729</v>
      </c>
      <c r="F48" s="208">
        <f t="shared" si="34"/>
        <v>1219179</v>
      </c>
      <c r="G48" s="208">
        <f t="shared" si="34"/>
        <v>1980163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4.4369286486170738</v>
      </c>
      <c r="O48" s="174">
        <f t="shared" si="35"/>
        <v>8.4538781896412871</v>
      </c>
      <c r="P48" s="174">
        <f t="shared" si="35"/>
        <v>17.738900849858357</v>
      </c>
      <c r="Q48" s="174">
        <f t="shared" si="35"/>
        <v>43.033390985139953</v>
      </c>
      <c r="R48" s="174">
        <f t="shared" si="35"/>
        <v>12.970301763946839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 ht="12.75" customHeight="1">
      <c r="A49" s="176" t="s">
        <v>87</v>
      </c>
      <c r="B49" s="176"/>
      <c r="C49" s="208">
        <f t="shared" ref="C49:J49" si="36">SUM(C40:C47)</f>
        <v>594428</v>
      </c>
      <c r="D49" s="208">
        <f t="shared" si="36"/>
        <v>771935</v>
      </c>
      <c r="E49" s="208">
        <f t="shared" si="36"/>
        <v>1039794</v>
      </c>
      <c r="F49" s="208">
        <f t="shared" si="36"/>
        <v>1611274</v>
      </c>
      <c r="G49" s="208">
        <f t="shared" si="36"/>
        <v>2550335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>
        <f t="shared" ref="N49:U49" si="37">N11/C48</f>
        <v>0.17452737038889912</v>
      </c>
      <c r="O49" s="136">
        <f t="shared" si="37"/>
        <v>4.6508842885682092E-2</v>
      </c>
      <c r="P49" s="136">
        <f t="shared" si="37"/>
        <v>-3.4494697398461025E-3</v>
      </c>
      <c r="Q49" s="136">
        <f t="shared" si="37"/>
        <v>-2.2054185644601817E-2</v>
      </c>
      <c r="R49" s="136">
        <f t="shared" si="37"/>
        <v>1.8998940996271519E-2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 ht="12.75" customHeight="1">
      <c r="L50" s="177" t="s">
        <v>89</v>
      </c>
      <c r="N50" s="136">
        <f t="shared" ref="N50:U50" si="38">N13/C48</f>
        <v>-1.7526889860185892</v>
      </c>
      <c r="O50" s="136">
        <f t="shared" si="38"/>
        <v>-0.53758702716826245</v>
      </c>
      <c r="P50" s="136">
        <f t="shared" si="38"/>
        <v>-0.44384582658876826</v>
      </c>
      <c r="Q50" s="136">
        <f t="shared" si="38"/>
        <v>-0.23531245206815407</v>
      </c>
      <c r="R50" s="136">
        <f t="shared" si="38"/>
        <v>-0.27831900707164003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 ht="12.75" customHeight="1">
      <c r="A51" s="189" t="s">
        <v>90</v>
      </c>
      <c r="B51" s="189"/>
      <c r="C51" s="202">
        <f>SUMIF(BS.data!$D$5:$D$116,FSA!$A51,BS.data!E$5:E$116)</f>
        <v>1037500</v>
      </c>
      <c r="D51" s="202">
        <f>SUMIF(BS.data!$D$5:$D$116,FSA!$A51,BS.data!F$5:F$116)</f>
        <v>1037500</v>
      </c>
      <c r="E51" s="202">
        <f>SUMIF(BS.data!$D$5:$D$116,FSA!$A51,BS.data!G$5:G$116)</f>
        <v>1037500</v>
      </c>
      <c r="F51" s="202">
        <f>SUMIF(BS.data!$D$5:$D$116,FSA!$A51,BS.data!H$5:H$116)</f>
        <v>2164813</v>
      </c>
      <c r="G51" s="202">
        <f>SUMIF(BS.data!$D$5:$D$116,FSA!$A51,BS.data!I$5:I$116)</f>
        <v>2164813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>
        <f t="shared" ref="N51:U51" si="39">N15/C48</f>
        <v>-1.784120829932331</v>
      </c>
      <c r="O51" s="136">
        <f t="shared" si="39"/>
        <v>-0.58237846135422167</v>
      </c>
      <c r="P51" s="136">
        <f t="shared" si="39"/>
        <v>-0.44712282284162208</v>
      </c>
      <c r="Q51" s="136">
        <f t="shared" si="39"/>
        <v>-0.36723319545366184</v>
      </c>
      <c r="R51" s="136">
        <f t="shared" si="39"/>
        <v>-0.36993873736657035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 ht="12.75" customHeight="1">
      <c r="A52" s="189" t="s">
        <v>92</v>
      </c>
      <c r="B52" s="189"/>
      <c r="C52" s="202">
        <f>SUMIF(BS.data!$D$5:$D$116,FSA!$A52,BS.data!E$5:E$116)</f>
        <v>79204</v>
      </c>
      <c r="D52" s="202">
        <f>SUMIF(BS.data!$D$5:$D$116,FSA!$A52,BS.data!F$5:F$116)</f>
        <v>99267</v>
      </c>
      <c r="E52" s="202">
        <f>SUMIF(BS.data!$D$5:$D$116,FSA!$A52,BS.data!G$5:G$116)</f>
        <v>121178</v>
      </c>
      <c r="F52" s="202">
        <f>SUMIF(BS.data!$D$5:$D$116,FSA!$A52,BS.data!H$5:H$116)</f>
        <v>91720</v>
      </c>
      <c r="G52" s="202">
        <f>SUMIF(BS.data!$D$5:$D$116,FSA!$A52,BS.data!I$5:I$116)</f>
        <v>113294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>
        <f t="shared" ref="N52:U52" si="40">N18/C48</f>
        <v>-1.7840484214960899</v>
      </c>
      <c r="O52" s="136">
        <f t="shared" si="40"/>
        <v>-0.58129249293712271</v>
      </c>
      <c r="P52" s="136">
        <f t="shared" si="40"/>
        <v>-0.40586205442752216</v>
      </c>
      <c r="Q52" s="136">
        <f t="shared" si="40"/>
        <v>-0.36668938687428176</v>
      </c>
      <c r="R52" s="136">
        <f t="shared" si="40"/>
        <v>-0.36975592413351832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0</v>
      </c>
      <c r="D53" s="202">
        <f>SUMIF(BS.data!$D$5:$D$116,FSA!$A53,BS.data!F$5:F$116)</f>
        <v>0</v>
      </c>
      <c r="E53" s="202">
        <f>SUMIF(BS.data!$D$5:$D$116,FSA!$A53,BS.data!G$5:G$116)</f>
        <v>0</v>
      </c>
      <c r="F53" s="202">
        <f>SUMIF(BS.data!$D$5:$D$116,FSA!$A53,BS.data!H$5:H$116)</f>
        <v>7008</v>
      </c>
      <c r="G53" s="202">
        <f>SUMIF(BS.data!$D$5:$D$116,FSA!$A53,BS.data!I$5:I$116)</f>
        <v>7120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0.21388546295201247</v>
      </c>
      <c r="O53" s="172">
        <f t="shared" si="41"/>
        <v>0.2442618275327238</v>
      </c>
      <c r="P53" s="172">
        <f t="shared" si="41"/>
        <v>0.40317615008084345</v>
      </c>
      <c r="Q53" s="172">
        <f t="shared" si="41"/>
        <v>0.35006517894059813</v>
      </c>
      <c r="R53" s="172">
        <f t="shared" si="41"/>
        <v>0.46423961232149935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 ht="12.75" customHeight="1">
      <c r="A54" s="134" t="s">
        <v>96</v>
      </c>
      <c r="C54" s="212">
        <f t="shared" ref="C54:J54" si="42">SUM(C51:C53)</f>
        <v>1116704</v>
      </c>
      <c r="D54" s="212">
        <f t="shared" si="42"/>
        <v>1136767</v>
      </c>
      <c r="E54" s="212">
        <f t="shared" si="42"/>
        <v>1158678</v>
      </c>
      <c r="F54" s="212">
        <f t="shared" si="42"/>
        <v>2263541</v>
      </c>
      <c r="G54" s="212">
        <f t="shared" si="42"/>
        <v>2285227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 ht="12.75" customHeight="1">
      <c r="A55" s="176" t="s">
        <v>98</v>
      </c>
      <c r="B55" s="176"/>
      <c r="C55" s="208">
        <f t="shared" ref="C55:J55" si="43">C54+C49</f>
        <v>1711132</v>
      </c>
      <c r="D55" s="208">
        <f t="shared" si="43"/>
        <v>1908702</v>
      </c>
      <c r="E55" s="208">
        <f t="shared" si="43"/>
        <v>2198472</v>
      </c>
      <c r="F55" s="208">
        <f t="shared" si="43"/>
        <v>3874815</v>
      </c>
      <c r="G55" s="208">
        <f t="shared" si="43"/>
        <v>4835562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0.13416357423274208</v>
      </c>
      <c r="O55" s="137">
        <f t="shared" si="44"/>
        <v>0.31840649842931751</v>
      </c>
      <c r="P55" s="137">
        <f t="shared" si="44"/>
        <v>0.65408940188732334</v>
      </c>
      <c r="Q55" s="137">
        <f t="shared" si="44"/>
        <v>0.52676845703258746</v>
      </c>
      <c r="R55" s="137">
        <f t="shared" si="44"/>
        <v>0.84154659471466076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 ht="12.75" customHeight="1">
      <c r="A56" s="191" t="s">
        <v>100</v>
      </c>
      <c r="B56" s="191"/>
      <c r="C56" s="191">
        <f t="shared" ref="C56:J56" si="45">C38-C55</f>
        <v>0</v>
      </c>
      <c r="D56" s="191">
        <f t="shared" si="45"/>
        <v>1</v>
      </c>
      <c r="E56" s="191">
        <f t="shared" si="45"/>
        <v>0</v>
      </c>
      <c r="F56" s="191">
        <f t="shared" si="45"/>
        <v>2</v>
      </c>
      <c r="G56" s="191">
        <f t="shared" si="45"/>
        <v>4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2.187870556967201</v>
      </c>
      <c r="O56" s="211">
        <f t="shared" si="46"/>
        <v>8.3282483145808879</v>
      </c>
      <c r="P56" s="211">
        <f t="shared" si="46"/>
        <v>17.17572804532578</v>
      </c>
      <c r="Q56" s="211">
        <f t="shared" si="46"/>
        <v>42.086830680173662</v>
      </c>
      <c r="R56" s="211">
        <f t="shared" si="46"/>
        <v>12.596696120364973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 ht="12.75" customHeight="1">
      <c r="L57" s="177" t="s">
        <v>102</v>
      </c>
      <c r="M57" s="177"/>
      <c r="N57" s="211">
        <f t="shared" ref="N57:U57" si="47">((C24*8)+C48-C29)/C26</f>
        <v>2.187870556967201</v>
      </c>
      <c r="O57" s="211">
        <f t="shared" si="47"/>
        <v>8.3282483145808879</v>
      </c>
      <c r="P57" s="211">
        <f t="shared" si="47"/>
        <v>17.17572804532578</v>
      </c>
      <c r="Q57" s="211">
        <f t="shared" si="47"/>
        <v>42.086830680173662</v>
      </c>
      <c r="R57" s="211">
        <f t="shared" si="47"/>
        <v>12.596696120364973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 ht="12.75" customHeight="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0.35393569659794022</v>
      </c>
      <c r="O58" s="136">
        <f t="shared" si="48"/>
        <v>4.7210419003519785E-2</v>
      </c>
      <c r="P58" s="136">
        <f t="shared" si="48"/>
        <v>-3.5625739728901316E-3</v>
      </c>
      <c r="Q58" s="136">
        <f t="shared" si="48"/>
        <v>-2.2550198681272969E-2</v>
      </c>
      <c r="R58" s="136">
        <f t="shared" si="48"/>
        <v>1.9562430939226518E-2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-3.5543949112607711</v>
      </c>
      <c r="O59" s="136">
        <f t="shared" si="49"/>
        <v>-0.54569641446150619</v>
      </c>
      <c r="P59" s="136">
        <f t="shared" si="49"/>
        <v>-0.45839903203545684</v>
      </c>
      <c r="Q59" s="136">
        <f t="shared" si="49"/>
        <v>-0.24060478277570066</v>
      </c>
      <c r="R59" s="136">
        <f t="shared" si="49"/>
        <v>-0.28657367565810854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 ht="12.75" customHeight="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-3.6181376442554782</v>
      </c>
      <c r="O60" s="136">
        <f t="shared" si="50"/>
        <v>-0.59116351801610145</v>
      </c>
      <c r="P60" s="136">
        <f t="shared" si="50"/>
        <v>-0.46178347730970248</v>
      </c>
      <c r="Q60" s="136">
        <f t="shared" si="50"/>
        <v>-0.37549250982503635</v>
      </c>
      <c r="R60" s="136">
        <f t="shared" si="50"/>
        <v>-0.38091075723106921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 ht="12.75" customHeight="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-3.6179908023574798</v>
      </c>
      <c r="O61" s="136">
        <f t="shared" si="51"/>
        <v>-0.59006116799372299</v>
      </c>
      <c r="P61" s="136">
        <f t="shared" si="51"/>
        <v>-0.41916981470656928</v>
      </c>
      <c r="Q61" s="136">
        <f t="shared" si="51"/>
        <v>-0.37493647063559554</v>
      </c>
      <c r="R61" s="136">
        <f t="shared" si="51"/>
        <v>-0.38072252193695155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 ht="12.75" customHeight="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 ht="12.75" customHeight="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10.388150695638581</v>
      </c>
      <c r="O64" s="211">
        <f t="shared" si="52"/>
        <v>3.1333333333333333</v>
      </c>
      <c r="P64" s="211">
        <f t="shared" si="52"/>
        <v>1.3511482696581649</v>
      </c>
      <c r="Q64" s="211">
        <f t="shared" si="52"/>
        <v>0.82579921046520632</v>
      </c>
      <c r="R64" s="211">
        <f t="shared" si="52"/>
        <v>1.0301006395119034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 ht="12.75" customHeight="1">
      <c r="B65" s="121"/>
      <c r="L65" s="177" t="s">
        <v>111</v>
      </c>
      <c r="M65" s="177"/>
      <c r="N65" s="216">
        <f t="shared" ref="N65:U65" si="53">C25/-C14</f>
        <v>10.70470533062373</v>
      </c>
      <c r="O65" s="216">
        <f t="shared" si="53"/>
        <v>3.4699401197604791</v>
      </c>
      <c r="P65" s="216">
        <f t="shared" si="53"/>
        <v>1.5566021095706777</v>
      </c>
      <c r="Q65" s="216">
        <f t="shared" si="53"/>
        <v>1.0964857961142502</v>
      </c>
      <c r="R65" s="216">
        <f t="shared" si="53"/>
        <v>1.5472843547618806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 ht="12.75" customHeight="1">
      <c r="B66" s="121"/>
      <c r="L66" s="120" t="s">
        <v>112</v>
      </c>
      <c r="N66" s="140">
        <f t="shared" ref="N66:U66" si="54">(N11-N9)/-N9</f>
        <v>10.971229785633696</v>
      </c>
      <c r="O66" s="140">
        <f t="shared" si="54"/>
        <v>2.3701090442591406</v>
      </c>
      <c r="P66" s="140">
        <f t="shared" si="54"/>
        <v>0.87955569433911762</v>
      </c>
      <c r="Q66" s="140">
        <f t="shared" si="54"/>
        <v>0.10754115772703134</v>
      </c>
      <c r="R66" s="140">
        <f t="shared" si="54"/>
        <v>1.3857021294046483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 ht="12.75" customHeight="1">
      <c r="B67" s="121"/>
      <c r="L67" s="137" t="s">
        <v>113</v>
      </c>
      <c r="M67" s="137"/>
      <c r="N67" s="217" t="s">
        <v>52</v>
      </c>
      <c r="O67" s="211">
        <f t="shared" ref="O67:U67" si="55">(O13-O9)/(-O9+C58)</f>
        <v>-14.836834509300834</v>
      </c>
      <c r="P67" s="211">
        <f t="shared" si="55"/>
        <v>-14.497658027389928</v>
      </c>
      <c r="Q67" s="211">
        <f t="shared" si="55"/>
        <v>-8.5223048327137541</v>
      </c>
      <c r="R67" s="211">
        <f t="shared" si="55"/>
        <v>-4.6502219624970529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 ht="12.75" customHeight="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 ht="12.75" customHeight="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 ht="12.75" customHeight="1">
      <c r="L70" s="177" t="s">
        <v>115</v>
      </c>
      <c r="O70" s="177"/>
      <c r="P70" s="177"/>
      <c r="Q70" s="177"/>
      <c r="R70" s="177"/>
    </row>
    <row r="71" spans="1:21" ht="12.75" customHeight="1">
      <c r="M71" s="177"/>
      <c r="N71" s="177"/>
    </row>
    <row r="72" spans="1:21" ht="12.75" customHeight="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 ht="12.75" customHeight="1">
      <c r="L73" s="177"/>
    </row>
    <row r="74" spans="1:21" ht="12.75" customHeight="1">
      <c r="L74" s="126" t="s">
        <v>117</v>
      </c>
      <c r="N74" s="218">
        <f t="shared" ref="N74:U74" si="56">C9-C16</f>
        <v>27832</v>
      </c>
      <c r="O74" s="218">
        <f t="shared" si="56"/>
        <v>55147</v>
      </c>
      <c r="P74" s="218">
        <f t="shared" si="56"/>
        <v>44530</v>
      </c>
      <c r="Q74" s="218">
        <f t="shared" si="56"/>
        <v>20135</v>
      </c>
      <c r="R74" s="218">
        <f t="shared" si="56"/>
        <v>114269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 ht="12.75" customHeight="1">
      <c r="L75" s="137" t="s">
        <v>118</v>
      </c>
      <c r="N75" s="219">
        <f t="shared" ref="N75:U75" si="57">N74/N31</f>
        <v>291756.07086201472</v>
      </c>
      <c r="O75" s="219">
        <f t="shared" si="57"/>
        <v>723369.97650136997</v>
      </c>
      <c r="P75" s="219">
        <f t="shared" si="57"/>
        <v>744552.11432806076</v>
      </c>
      <c r="Q75" s="219">
        <f t="shared" si="57"/>
        <v>441150.49063477607</v>
      </c>
      <c r="R75" s="219">
        <f t="shared" si="57"/>
        <v>1046803.5263071762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 ht="12.75" customHeight="1">
      <c r="K76" s="120"/>
      <c r="L76" s="120" t="s">
        <v>119</v>
      </c>
      <c r="M76" s="120"/>
      <c r="N76" s="138">
        <f t="shared" ref="N76:U76" si="58">(C7-N75)/C7</f>
        <v>0.67583307126966929</v>
      </c>
      <c r="O76" s="138">
        <f t="shared" si="58"/>
        <v>0.31939130649421171</v>
      </c>
      <c r="P76" s="138">
        <f t="shared" si="58"/>
        <v>0.43104285385735819</v>
      </c>
      <c r="Q76" s="138">
        <f t="shared" si="58"/>
        <v>0.60133449491149571</v>
      </c>
      <c r="R76" s="138">
        <f t="shared" si="58"/>
        <v>0.22081526334451623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 ht="15" customHeight="1">
      <c r="B1" s="3" t="s">
        <v>209</v>
      </c>
      <c r="C1" s="3"/>
      <c r="D1" s="3"/>
      <c r="E1" s="3"/>
      <c r="F1" s="3"/>
    </row>
    <row r="2" spans="1:17" ht="15" customHeight="1">
      <c r="B2" s="3"/>
      <c r="C2" s="3"/>
      <c r="D2" s="3"/>
      <c r="E2" s="3"/>
      <c r="F2" s="3"/>
      <c r="O2">
        <v>1000000</v>
      </c>
    </row>
    <row r="3" spans="1:17" ht="15" customHeight="1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ht="15" customHeight="1">
      <c r="B4" s="4" t="s">
        <v>515</v>
      </c>
      <c r="C4" s="4"/>
      <c r="D4" s="4"/>
      <c r="E4" s="4"/>
      <c r="F4" s="4"/>
    </row>
    <row r="5" spans="1:17" ht="15" customHeight="1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 ht="15" customHeight="1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 ht="15" customHeight="1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 ht="15" customHeight="1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 ht="15" customHeight="1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 ht="15" customHeight="1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 ht="15" customHeight="1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 ht="15" customHeight="1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 ht="15" customHeight="1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 ht="15" customHeight="1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 ht="15" customHeight="1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 ht="15" customHeight="1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 ht="15" customHeight="1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 ht="15" customHeight="1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 ht="15" customHeight="1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 ht="15" customHeight="1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 ht="15" customHeight="1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 ht="15" customHeight="1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 ht="15" customHeight="1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 ht="15" customHeigh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 ht="15" customHeight="1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 ht="15" customHeigh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 ht="15" customHeight="1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 ht="15" customHeight="1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 ht="15" customHeight="1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 ht="15" customHeigh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 ht="15" customHeight="1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 ht="15" customHeight="1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 ht="15" customHeight="1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 ht="15" customHeight="1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 ht="15" customHeight="1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 ht="15" customHeight="1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 ht="15" customHeight="1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 ht="15" customHeight="1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 ht="15" customHeight="1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 ht="15" customHeight="1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 ht="15" customHeight="1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 ht="15" customHeight="1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 ht="15" customHeight="1">
      <c r="O59" s="307">
        <v>13287366812.229839</v>
      </c>
      <c r="P59" s="307">
        <v>91425814390.119812</v>
      </c>
      <c r="Q59" s="307">
        <v>156653459590.25201</v>
      </c>
    </row>
    <row r="61" spans="1:17" ht="15" customHeight="1">
      <c r="O61" s="264">
        <v>77662213687.407898</v>
      </c>
      <c r="P61" s="264">
        <v>178483740624.14099</v>
      </c>
      <c r="Q61" s="264">
        <v>302380589500.55188</v>
      </c>
    </row>
    <row r="62" spans="1:17" ht="15" customHeight="1">
      <c r="O62" s="264">
        <v>-521253048</v>
      </c>
      <c r="P62" s="264">
        <v>-469127743.19999981</v>
      </c>
      <c r="Q62" s="264">
        <v>-422214968.88000011</v>
      </c>
    </row>
    <row r="64" spans="1:17" ht="15" customHeight="1">
      <c r="O64" s="264">
        <v>-126862138130.3999</v>
      </c>
      <c r="P64" s="264">
        <v>-131703438366.2075</v>
      </c>
      <c r="Q64" s="264">
        <v>-127083519745.4682</v>
      </c>
    </row>
    <row r="72" spans="15:17" ht="15" customHeight="1">
      <c r="O72" s="264">
        <v>221426920261.90601</v>
      </c>
      <c r="P72" s="264">
        <v>204475455344.6315</v>
      </c>
      <c r="Q72" s="264">
        <v>213381269885.55301</v>
      </c>
    </row>
    <row r="73" spans="15:17" ht="15" customHeight="1">
      <c r="O73" s="264">
        <v>4115748571</v>
      </c>
      <c r="P73" s="264">
        <v>4115748571</v>
      </c>
      <c r="Q73" s="264">
        <v>5355748571</v>
      </c>
    </row>
    <row r="76" spans="15:17" ht="15" customHeight="1">
      <c r="O76" s="264">
        <v>2908915821831.7002</v>
      </c>
      <c r="P76" s="264">
        <v>1036273600000.415</v>
      </c>
      <c r="Q76" s="264">
        <v>-14855957216.101231</v>
      </c>
    </row>
    <row r="77" spans="15:17" ht="15" customHeight="1">
      <c r="O77" s="264">
        <v>-2688504750.900002</v>
      </c>
      <c r="P77" s="264">
        <v>-14786776129.950001</v>
      </c>
      <c r="Q77" s="264">
        <v>-26616197033.91</v>
      </c>
    </row>
    <row r="78" spans="15:17" ht="15" customHeight="1">
      <c r="O78" s="264">
        <v>-1167676356894.1599</v>
      </c>
      <c r="P78" s="264">
        <v>-172666038453.017</v>
      </c>
      <c r="Q78" s="264">
        <v>-21349295807.7855</v>
      </c>
    </row>
    <row r="79" spans="15:17" ht="15" customHeight="1">
      <c r="O79" s="264">
        <v>-61893140805</v>
      </c>
      <c r="P79" s="264">
        <v>-295073050036.5</v>
      </c>
      <c r="Q79" s="264">
        <v>-69943769311.950043</v>
      </c>
    </row>
    <row r="80" spans="15:17" ht="15" customHeight="1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6.4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58025</v>
      </c>
      <c r="F4" s="264">
        <v>25879</v>
      </c>
      <c r="G4" s="264">
        <v>33736</v>
      </c>
      <c r="H4" s="264">
        <v>30371</v>
      </c>
      <c r="I4" s="264">
        <v>32383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>
        <v>0</v>
      </c>
      <c r="F5" s="264">
        <v>0</v>
      </c>
      <c r="G5" s="264">
        <v>0</v>
      </c>
      <c r="H5" s="264">
        <v>0</v>
      </c>
      <c r="I5" s="264">
        <v>0</v>
      </c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2025</v>
      </c>
      <c r="F6" s="264">
        <v>4216</v>
      </c>
      <c r="G6" s="264">
        <v>5824</v>
      </c>
      <c r="H6" s="264">
        <v>6994</v>
      </c>
      <c r="I6" s="264">
        <v>51030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0</v>
      </c>
      <c r="F7" s="264">
        <v>-952</v>
      </c>
      <c r="G7" s="264">
        <v>0</v>
      </c>
      <c r="H7" s="264">
        <v>75</v>
      </c>
      <c r="I7" s="264">
        <v>0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>
        <v>0</v>
      </c>
      <c r="F8" s="264">
        <v>0</v>
      </c>
      <c r="G8" s="264">
        <v>0</v>
      </c>
      <c r="H8" s="264">
        <v>0</v>
      </c>
      <c r="I8" s="264">
        <v>0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-311</v>
      </c>
      <c r="F9" s="264">
        <v>-386</v>
      </c>
      <c r="G9" s="264">
        <v>-41018</v>
      </c>
      <c r="H9" s="264">
        <v>-47661</v>
      </c>
      <c r="I9" s="264">
        <v>-35430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6397</v>
      </c>
      <c r="F10" s="264">
        <v>12525</v>
      </c>
      <c r="G10" s="264">
        <v>28347</v>
      </c>
      <c r="H10" s="264">
        <v>25838</v>
      </c>
      <c r="I10" s="264">
        <v>98669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>
        <v>0</v>
      </c>
      <c r="F11" s="264">
        <v>0</v>
      </c>
      <c r="G11" s="264">
        <v>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66136</v>
      </c>
      <c r="F12" s="301">
        <v>41282</v>
      </c>
      <c r="G12" s="301">
        <v>26889</v>
      </c>
      <c r="H12" s="301">
        <v>15617</v>
      </c>
      <c r="I12" s="301">
        <v>146651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-434852</v>
      </c>
      <c r="F13" s="264">
        <v>-20998</v>
      </c>
      <c r="G13" s="264">
        <v>57220</v>
      </c>
      <c r="H13" s="264">
        <v>-102740</v>
      </c>
      <c r="I13" s="264">
        <v>180009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-283042</v>
      </c>
      <c r="F14" s="264">
        <v>-314392</v>
      </c>
      <c r="G14" s="264">
        <v>-250557</v>
      </c>
      <c r="H14" s="264">
        <v>-264219</v>
      </c>
      <c r="I14" s="264">
        <v>-983987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146717</v>
      </c>
      <c r="F15" s="264">
        <v>119778</v>
      </c>
      <c r="G15" s="264">
        <v>-158039</v>
      </c>
      <c r="H15" s="264">
        <v>104246</v>
      </c>
      <c r="I15" s="264">
        <v>215460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-14373</v>
      </c>
      <c r="F16" s="264">
        <v>1007</v>
      </c>
      <c r="G16" s="264">
        <v>6670</v>
      </c>
      <c r="H16" s="264">
        <v>2713</v>
      </c>
      <c r="I16" s="264">
        <v>-220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-5318</v>
      </c>
      <c r="F18" s="264">
        <v>-12472</v>
      </c>
      <c r="G18" s="264">
        <v>-22417</v>
      </c>
      <c r="H18" s="264">
        <v>-30128</v>
      </c>
      <c r="I18" s="264">
        <v>-97539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-7791</v>
      </c>
      <c r="F19" s="264">
        <v>-11722</v>
      </c>
      <c r="G19" s="264">
        <v>-7172</v>
      </c>
      <c r="H19" s="264">
        <v>-12377</v>
      </c>
      <c r="I19" s="264">
        <v>-11491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>
        <v>0</v>
      </c>
      <c r="F21" s="264">
        <v>0</v>
      </c>
      <c r="G21" s="264">
        <v>-5</v>
      </c>
      <c r="H21" s="264">
        <v>0</v>
      </c>
      <c r="I21" s="264">
        <v>0</v>
      </c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-532523</v>
      </c>
      <c r="F22" s="301">
        <v>-197516</v>
      </c>
      <c r="G22" s="301">
        <v>-347410</v>
      </c>
      <c r="H22" s="301">
        <v>-286888</v>
      </c>
      <c r="I22" s="301">
        <v>-551115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" customHeight="1">
      <c r="B23" s="151"/>
      <c r="C23" s="56" t="s">
        <v>588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-9641</v>
      </c>
      <c r="F24" s="264">
        <v>-16457</v>
      </c>
      <c r="G24" s="264">
        <v>-2565</v>
      </c>
      <c r="H24" s="264">
        <v>-161380</v>
      </c>
      <c r="I24" s="264">
        <v>-181682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>
        <v>91</v>
      </c>
      <c r="F25" s="264">
        <v>0</v>
      </c>
      <c r="G25" s="264">
        <v>0</v>
      </c>
      <c r="H25" s="264">
        <v>545</v>
      </c>
      <c r="I25" s="264">
        <v>260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>
        <v>-14500</v>
      </c>
      <c r="F26" s="264">
        <v>0</v>
      </c>
      <c r="G26" s="264">
        <v>-20574</v>
      </c>
      <c r="H26" s="264">
        <v>-18360</v>
      </c>
      <c r="I26" s="264">
        <v>-1865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>
        <v>14000</v>
      </c>
      <c r="F27" s="264">
        <v>500</v>
      </c>
      <c r="G27" s="264">
        <v>13996</v>
      </c>
      <c r="H27" s="264">
        <v>11400</v>
      </c>
      <c r="I27" s="264">
        <v>3034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>
        <v>-73940</v>
      </c>
      <c r="F28" s="264">
        <v>0</v>
      </c>
      <c r="G28" s="264">
        <v>-247000</v>
      </c>
      <c r="H28" s="264">
        <v>-216285</v>
      </c>
      <c r="I28" s="264">
        <v>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>
        <v>0</v>
      </c>
      <c r="F29" s="264">
        <v>940</v>
      </c>
      <c r="G29" s="264">
        <v>170250</v>
      </c>
      <c r="H29" s="264">
        <v>294204</v>
      </c>
      <c r="I29" s="264">
        <v>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22</v>
      </c>
      <c r="F30" s="264">
        <v>399</v>
      </c>
      <c r="G30" s="264">
        <v>32296</v>
      </c>
      <c r="H30" s="264">
        <v>663</v>
      </c>
      <c r="I30" s="264">
        <v>362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-83968</v>
      </c>
      <c r="F31" s="301">
        <v>-14618</v>
      </c>
      <c r="G31" s="301">
        <v>-53598</v>
      </c>
      <c r="H31" s="301">
        <v>-89213</v>
      </c>
      <c r="I31" s="301">
        <v>-179890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" customHeight="1">
      <c r="B32" s="151"/>
      <c r="C32" s="56" t="s">
        <v>597</v>
      </c>
      <c r="D32" s="165"/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>
        <v>622500</v>
      </c>
      <c r="F33" s="264">
        <v>0</v>
      </c>
      <c r="G33" s="264">
        <v>0</v>
      </c>
      <c r="H33" s="264">
        <v>560939</v>
      </c>
      <c r="I33" s="264">
        <v>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488009</v>
      </c>
      <c r="F35" s="264">
        <v>285224</v>
      </c>
      <c r="G35" s="264">
        <v>827012</v>
      </c>
      <c r="H35" s="264">
        <v>415048</v>
      </c>
      <c r="I35" s="264">
        <v>1653007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-344546</v>
      </c>
      <c r="F36" s="264">
        <v>-221641</v>
      </c>
      <c r="G36" s="264">
        <v>-411698</v>
      </c>
      <c r="H36" s="264">
        <v>-603879</v>
      </c>
      <c r="I36" s="264">
        <v>-892022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>
        <v>0</v>
      </c>
      <c r="F37" s="264">
        <v>0</v>
      </c>
      <c r="G37" s="264">
        <v>0</v>
      </c>
      <c r="H37" s="264">
        <v>0</v>
      </c>
      <c r="I37" s="264">
        <v>0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>
        <v>0</v>
      </c>
      <c r="F38" s="264">
        <v>0</v>
      </c>
      <c r="G38" s="264">
        <v>0</v>
      </c>
      <c r="H38" s="264">
        <v>0</v>
      </c>
      <c r="I38" s="264">
        <v>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765963</v>
      </c>
      <c r="F39" s="301">
        <v>63583</v>
      </c>
      <c r="G39" s="301">
        <v>415315</v>
      </c>
      <c r="H39" s="301">
        <v>372108</v>
      </c>
      <c r="I39" s="301">
        <v>760984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149472</v>
      </c>
      <c r="F40" s="301">
        <v>-148552</v>
      </c>
      <c r="G40" s="301">
        <v>14307</v>
      </c>
      <c r="H40" s="301">
        <v>-3993</v>
      </c>
      <c r="I40" s="301">
        <v>29979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4540</v>
      </c>
      <c r="F41" s="301">
        <v>154011</v>
      </c>
      <c r="G41" s="301">
        <v>5460</v>
      </c>
      <c r="H41" s="301">
        <v>19766</v>
      </c>
      <c r="I41" s="301">
        <v>15773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>
        <v>0</v>
      </c>
      <c r="F42" s="301">
        <v>0</v>
      </c>
      <c r="G42" s="301">
        <v>0</v>
      </c>
      <c r="H42" s="301">
        <v>0</v>
      </c>
      <c r="I42" s="301">
        <v>0</v>
      </c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154011</v>
      </c>
      <c r="F43" s="301">
        <v>5460</v>
      </c>
      <c r="G43" s="301">
        <v>19766</v>
      </c>
      <c r="H43" s="301">
        <v>15773</v>
      </c>
      <c r="I43" s="301">
        <v>45753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5.2" customHeight="1" thickBot="1">
      <c r="B46" s="156" t="s">
        <v>609</v>
      </c>
      <c r="C46" s="170"/>
    </row>
    <row r="47" spans="2:23" ht="1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7.6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 ht="15" customHeight="1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 ht="15" customHeight="1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 ht="15" customHeight="1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 ht="15" customHeight="1">
      <c r="A11" s="16" t="s">
        <v>129</v>
      </c>
    </row>
    <row r="12" spans="1:30" s="19" customFormat="1" ht="15" customHeight="1">
      <c r="A12" t="s">
        <v>130</v>
      </c>
      <c r="C12" s="225">
        <v>2202028.1324999998</v>
      </c>
    </row>
    <row r="13" spans="1:30" ht="15" customHeight="1">
      <c r="A13" t="s">
        <v>131</v>
      </c>
      <c r="C13" s="98">
        <v>0</v>
      </c>
      <c r="AD13" s="226"/>
    </row>
    <row r="14" spans="1:30" s="19" customFormat="1" ht="15" customHeight="1">
      <c r="A14" t="s">
        <v>132</v>
      </c>
      <c r="C14" s="100">
        <f>C12*(1-capital)</f>
        <v>2202028.1324999998</v>
      </c>
    </row>
    <row r="15" spans="1:30" s="19" customFormat="1" ht="15" customHeight="1"/>
    <row r="16" spans="1:30" ht="15" customHeight="1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5" customHeight="1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 ht="15" customHeight="1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 ht="15" customHeigh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 ht="15" customHeight="1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 ht="15" customHeigh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 ht="15" customHeigh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 ht="15" customHeigh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 ht="15" customHeigh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 ht="15" customHeigh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 ht="15" customHeight="1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 ht="15" customHeight="1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 ht="15" customHeight="1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 ht="15" customHeight="1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 ht="15" customHeight="1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 ht="15" customHeight="1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 ht="15" customHeight="1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 ht="15" customHeight="1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 ht="15" customHeight="1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 ht="15" customHeight="1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 ht="15" customHeight="1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 ht="15" customHeight="1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 ht="15" customHeight="1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 ht="15" customHeight="1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 ht="15" customHeight="1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 ht="15" customHeight="1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 ht="15" customHeight="1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 ht="15" customHeight="1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 ht="15" customHeight="1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 ht="15" customHeight="1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 ht="15" customHeight="1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 ht="12.75" customHeight="1">
      <c r="A1" s="176" t="s">
        <v>0</v>
      </c>
      <c r="B1" s="176"/>
    </row>
    <row r="2" spans="1:12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 ht="12.75" customHeight="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 ht="12.75" customHeight="1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 ht="12.75" customHeigh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 ht="12.75" customHeight="1">
      <c r="A8" s="177" t="s">
        <v>11</v>
      </c>
      <c r="B8" s="191"/>
      <c r="C8" s="136">
        <f>FSA!C8/FSA!C$7</f>
        <v>-0.90460524122850872</v>
      </c>
      <c r="D8" s="136">
        <f>FSA!D8/FSA!D$7</f>
        <v>-0.92376376986680819</v>
      </c>
      <c r="E8" s="136">
        <f>FSA!E8/FSA!E$7</f>
        <v>-0.94019223215800385</v>
      </c>
      <c r="F8" s="136">
        <f>FSA!F8/FSA!F$7</f>
        <v>-0.95435797890414331</v>
      </c>
      <c r="G8" s="136">
        <f>FSA!G8/FSA!G$7</f>
        <v>-0.89084006967084994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 ht="12.75" customHeight="1">
      <c r="A9" s="176" t="s">
        <v>13</v>
      </c>
      <c r="B9" s="176"/>
      <c r="C9" s="142">
        <f>FSA!C9/FSA!C$7</f>
        <v>9.5394758771491242E-2</v>
      </c>
      <c r="D9" s="142">
        <f>FSA!D9/FSA!D$7</f>
        <v>7.6236230133191821E-2</v>
      </c>
      <c r="E9" s="142">
        <f>FSA!E9/FSA!E$7</f>
        <v>5.980776784199611E-2</v>
      </c>
      <c r="F9" s="142">
        <f>FSA!F9/FSA!F$7</f>
        <v>4.5642021095856737E-2</v>
      </c>
      <c r="G9" s="142">
        <f>FSA!G9/FSA!G$7</f>
        <v>0.1091599303291501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 ht="12.75" customHeight="1">
      <c r="A10" s="177" t="s">
        <v>15</v>
      </c>
      <c r="B10" s="191"/>
      <c r="C10" s="136">
        <f>FSA!C10/FSA!C$7</f>
        <v>-2.1559568808623829E-2</v>
      </c>
      <c r="D10" s="136">
        <f>FSA!D10/FSA!D$7</f>
        <v>-3.9311158531766192E-2</v>
      </c>
      <c r="E10" s="136">
        <f>FSA!E10/FSA!E$7</f>
        <v>-3.0539665267234489E-2</v>
      </c>
      <c r="F10" s="136">
        <f>FSA!F10/FSA!F$7</f>
        <v>-2.6359880278482659E-2</v>
      </c>
      <c r="G10" s="136">
        <f>FSA!G10/FSA!G$7</f>
        <v>-3.350527741801021E-2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 ht="12.75" customHeigh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 ht="12.75" customHeight="1">
      <c r="A12" s="176" t="s">
        <v>19</v>
      </c>
      <c r="B12" s="176"/>
      <c r="C12" s="142">
        <f>FSA!C12/FSA!C$7</f>
        <v>7.3835189962867406E-2</v>
      </c>
      <c r="D12" s="142">
        <f>FSA!D12/FSA!D$7</f>
        <v>3.6925071601425628E-2</v>
      </c>
      <c r="E12" s="142">
        <f>FSA!E12/FSA!E$7</f>
        <v>2.9268102574761621E-2</v>
      </c>
      <c r="F12" s="142">
        <f>FSA!F12/FSA!F$7</f>
        <v>1.9282140817374078E-2</v>
      </c>
      <c r="G12" s="142">
        <f>FSA!G12/FSA!G$7</f>
        <v>7.5654652911139889E-2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 ht="12.75" customHeight="1">
      <c r="A13" s="177" t="s">
        <v>21</v>
      </c>
      <c r="B13" s="176"/>
      <c r="C13" s="136">
        <f>FSA!C13/FSA!C$7</f>
        <v>-2.5010610898893132E-3</v>
      </c>
      <c r="D13" s="136">
        <f>FSA!D13/FSA!D$7</f>
        <v>-1.1535262526015499E-3</v>
      </c>
      <c r="E13" s="136">
        <f>FSA!E13/FSA!E$7</f>
        <v>-1.5029504228098784E-2</v>
      </c>
      <c r="F13" s="136">
        <f>FSA!F13/FSA!F$7</f>
        <v>-1.1438067972325244E-2</v>
      </c>
      <c r="G13" s="136">
        <f>FSA!G13/FSA!G$7</f>
        <v>-4.3082786238518456E-3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 ht="12.75" customHeight="1">
      <c r="A14" s="189" t="s">
        <v>23</v>
      </c>
      <c r="B14" s="191"/>
      <c r="C14" s="136">
        <f>FSA!C14/FSA!C$7</f>
        <v>-7.1076356250652766E-3</v>
      </c>
      <c r="D14" s="136">
        <f>FSA!D14/FSA!D$7</f>
        <v>-1.1784597319603924E-2</v>
      </c>
      <c r="E14" s="136">
        <f>FSA!E14/FSA!E$7</f>
        <v>-2.1661651228081974E-2</v>
      </c>
      <c r="F14" s="136">
        <f>FSA!F14/FSA!F$7</f>
        <v>-2.3349672139443757E-2</v>
      </c>
      <c r="G14" s="136">
        <f>FSA!G14/FSA!G$7</f>
        <v>-7.3443943251008587E-2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 ht="12.75" customHeight="1">
      <c r="A15" s="177" t="s">
        <v>25</v>
      </c>
      <c r="B15" s="189"/>
      <c r="C15" s="136">
        <f>FSA!C15/FSA!C$7</f>
        <v>2.4443955565333139E-4</v>
      </c>
      <c r="D15" s="136">
        <f>FSA!D15/FSA!D$7</f>
        <v>3.6224111521337412E-4</v>
      </c>
      <c r="E15" s="136">
        <f>FSA!E15/FSA!E$7</f>
        <v>3.3202763814871479E-2</v>
      </c>
      <c r="F15" s="136">
        <f>FSA!F15/FSA!F$7</f>
        <v>4.2951720996811764E-2</v>
      </c>
      <c r="G15" s="136">
        <f>FSA!G15/FSA!G$7</f>
        <v>2.6201747726020873E-2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 ht="12.75" customHeight="1">
      <c r="A16" s="176" t="s">
        <v>27</v>
      </c>
      <c r="B16" s="176"/>
      <c r="C16" s="142">
        <f>FSA!C16/FSA!C$7</f>
        <v>6.4470932803566153E-2</v>
      </c>
      <c r="D16" s="142">
        <f>FSA!D16/FSA!D$7</f>
        <v>2.4349189144433531E-2</v>
      </c>
      <c r="E16" s="142">
        <f>FSA!E16/FSA!E$7</f>
        <v>2.5779710933452337E-2</v>
      </c>
      <c r="F16" s="142">
        <f>FSA!F16/FSA!F$7</f>
        <v>2.744612170241684E-2</v>
      </c>
      <c r="G16" s="142">
        <f>FSA!G16/FSA!G$7</f>
        <v>2.4104178762300327E-2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 ht="12.75" customHeight="1">
      <c r="A17" s="189" t="s">
        <v>29</v>
      </c>
      <c r="B17" s="191"/>
      <c r="C17" s="136">
        <f>FSA!C17/FSA!C$7</f>
        <v>-1.4401934183538551E-2</v>
      </c>
      <c r="D17" s="136">
        <f>FSA!D17/FSA!D$7</f>
        <v>-5.4731339407693433E-3</v>
      </c>
      <c r="E17" s="136">
        <f>FSA!E17/FSA!E$7</f>
        <v>-9.035431055167787E-3</v>
      </c>
      <c r="F17" s="136">
        <f>FSA!F17/FSA!F$7</f>
        <v>-7.0641840356851096E-3</v>
      </c>
      <c r="G17" s="136">
        <f>FSA!G17/FSA!G$7</f>
        <v>-7.8550905869917975E-3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 ht="12.75" customHeight="1">
      <c r="A18" s="176" t="s">
        <v>31</v>
      </c>
      <c r="B18" s="176"/>
      <c r="C18" s="142">
        <f>FSA!C18/FSA!C$7</f>
        <v>5.0068998620027602E-2</v>
      </c>
      <c r="D18" s="142">
        <f>FSA!D18/FSA!D$7</f>
        <v>1.8876055203664185E-2</v>
      </c>
      <c r="E18" s="142">
        <f>FSA!E18/FSA!E$7</f>
        <v>1.6744279878284554E-2</v>
      </c>
      <c r="F18" s="142">
        <f>FSA!F18/FSA!F$7</f>
        <v>2.0381937666731732E-2</v>
      </c>
      <c r="G18" s="142">
        <f>FSA!G18/FSA!G$7</f>
        <v>1.6249088175308533E-2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 ht="12.75" customHeigh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 ht="12.75" customHeigh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 ht="12.75" customHeight="1">
      <c r="A21" s="191" t="s">
        <v>36</v>
      </c>
      <c r="B21" s="191"/>
      <c r="C21" s="136">
        <f>FSA!C21/FSA!C$7</f>
        <v>2.249955000899982E-3</v>
      </c>
      <c r="D21" s="136">
        <f>FSA!D21/FSA!D$7</f>
        <v>3.9667754330898319E-3</v>
      </c>
      <c r="E21" s="136">
        <f>FSA!E21/FSA!E$7</f>
        <v>4.4504694236550393E-3</v>
      </c>
      <c r="F21" s="136">
        <f>FSA!F21/FSA!F$7</f>
        <v>6.3204430274506401E-3</v>
      </c>
      <c r="G21" s="136">
        <f>FSA!G21/FSA!G$7</f>
        <v>3.7984011433165113E-2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 ht="12.75" customHeigh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 ht="12.75" customHeigh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 ht="12.75" customHeight="1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 ht="12.75" customHeight="1">
      <c r="A25" s="195" t="s">
        <v>8</v>
      </c>
      <c r="B25" s="195"/>
      <c r="C25" s="136">
        <f>FSA!C25/FSA!C$7</f>
        <v>7.6085144963767393E-2</v>
      </c>
      <c r="D25" s="136">
        <f>FSA!D25/FSA!D$7</f>
        <v>4.0891847034515462E-2</v>
      </c>
      <c r="E25" s="136">
        <f>FSA!E25/FSA!E$7</f>
        <v>3.3718571998416658E-2</v>
      </c>
      <c r="F25" s="136">
        <f>FSA!F25/FSA!F$7</f>
        <v>2.5602583844824719E-2</v>
      </c>
      <c r="G25" s="136">
        <f>FSA!G25/FSA!G$7</f>
        <v>0.113638664344305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 ht="12.75" customHeight="1">
      <c r="A26" s="195" t="s">
        <v>45</v>
      </c>
      <c r="B26" s="176"/>
      <c r="C26" s="136">
        <f>FSA!C26/FSA!C$7</f>
        <v>7.6085144963767393E-2</v>
      </c>
      <c r="D26" s="136">
        <f>FSA!D26/FSA!D$7</f>
        <v>4.0891847034515462E-2</v>
      </c>
      <c r="E26" s="136">
        <f>FSA!E26/FSA!E$7</f>
        <v>3.3718571998416658E-2</v>
      </c>
      <c r="F26" s="136">
        <f>FSA!F26/FSA!F$7</f>
        <v>2.5602583844824719E-2</v>
      </c>
      <c r="G26" s="136">
        <f>FSA!G26/FSA!G$7</f>
        <v>0.113638664344305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 ht="12.75" customHeight="1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 ht="12.75" customHeight="1">
      <c r="A29" s="177" t="s">
        <v>48</v>
      </c>
      <c r="B29" s="189"/>
      <c r="C29" s="136">
        <f>FSA!C29/FSA!C$38</f>
        <v>9.0005329805064718E-2</v>
      </c>
      <c r="D29" s="136">
        <f>FSA!D29/FSA!D$38</f>
        <v>2.8605812428649192E-3</v>
      </c>
      <c r="E29" s="136">
        <f>FSA!E29/FSA!E$38</f>
        <v>1.1303305204705814E-2</v>
      </c>
      <c r="F29" s="136">
        <f>FSA!F29/FSA!F$38</f>
        <v>6.9208429714229082E-3</v>
      </c>
      <c r="G29" s="136">
        <f>FSA!G29/FSA!G$38</f>
        <v>1.179551680196279E-2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 ht="12.75" customHeight="1">
      <c r="A30" s="177" t="s">
        <v>50</v>
      </c>
      <c r="B30" s="189"/>
      <c r="C30" s="136">
        <f>FSA!C30/FSA!C$38</f>
        <v>0.15839046899946935</v>
      </c>
      <c r="D30" s="136">
        <f>FSA!D30/FSA!D$38</f>
        <v>0.16234427252432673</v>
      </c>
      <c r="E30" s="136">
        <f>FSA!E30/FSA!E$38</f>
        <v>0.14953067403178208</v>
      </c>
      <c r="F30" s="136">
        <f>FSA!F30/FSA!F$38</f>
        <v>8.9299959198073098E-2</v>
      </c>
      <c r="G30" s="136">
        <f>FSA!G30/FSA!G$38</f>
        <v>6.2346165888336545E-2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 ht="12.75" customHeight="1">
      <c r="A31" s="189" t="s">
        <v>53</v>
      </c>
      <c r="B31" s="189"/>
      <c r="C31" s="136">
        <f>FSA!C31/FSA!C$38</f>
        <v>0.27753674175925647</v>
      </c>
      <c r="D31" s="136">
        <f>FSA!D31/FSA!D$38</f>
        <v>0.41352321445505141</v>
      </c>
      <c r="E31" s="136">
        <f>FSA!E31/FSA!E$38</f>
        <v>0.47298760229832354</v>
      </c>
      <c r="F31" s="136">
        <f>FSA!F31/FSA!F$38</f>
        <v>0.33654982932097183</v>
      </c>
      <c r="G31" s="136">
        <f>FSA!G31/FSA!G$38</f>
        <v>0.47317232357080846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 ht="12.75" customHeight="1">
      <c r="A32" s="120" t="s">
        <v>55</v>
      </c>
      <c r="C32" s="136">
        <f>FSA!C32/FSA!C$38</f>
        <v>0.29803779018801591</v>
      </c>
      <c r="D32" s="136">
        <f>FSA!D32/FSA!D$38</f>
        <v>0.21818009402196151</v>
      </c>
      <c r="E32" s="136">
        <f>FSA!E32/FSA!E$38</f>
        <v>0.15348114508622351</v>
      </c>
      <c r="F32" s="136">
        <f>FSA!F32/FSA!F$38</f>
        <v>0.13425563065300891</v>
      </c>
      <c r="G32" s="136">
        <f>FSA!G32/FSA!G$38</f>
        <v>9.5210364205555259E-2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 ht="12.75" customHeight="1">
      <c r="A33" s="120" t="s">
        <v>57</v>
      </c>
      <c r="C33" s="136">
        <f>FSA!C33/FSA!C$38</f>
        <v>1.1167461072553141E-2</v>
      </c>
      <c r="D33" s="136">
        <f>FSA!D33/FSA!D$38</f>
        <v>9.6777759557144308E-3</v>
      </c>
      <c r="E33" s="136">
        <f>FSA!E33/FSA!E$38</f>
        <v>5.6539269092351413E-3</v>
      </c>
      <c r="F33" s="136">
        <f>FSA!F33/FSA!F$38</f>
        <v>2.5492816822058951E-3</v>
      </c>
      <c r="G33" s="136">
        <f>FSA!G33/FSA!G$38</f>
        <v>2.2098757415367717E-3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 ht="12.75" customHeight="1">
      <c r="A34" s="189" t="s">
        <v>59</v>
      </c>
      <c r="B34" s="189"/>
      <c r="C34" s="136">
        <f>FSA!C34/FSA!C$38</f>
        <v>3.2647978063644417E-2</v>
      </c>
      <c r="D34" s="136">
        <f>FSA!D34/FSA!D$38</f>
        <v>6.8964632004036255E-2</v>
      </c>
      <c r="E34" s="136">
        <f>FSA!E34/FSA!E$38</f>
        <v>6.4890523963916757E-2</v>
      </c>
      <c r="F34" s="136">
        <f>FSA!F34/FSA!F$38</f>
        <v>0.10800716524161012</v>
      </c>
      <c r="G34" s="136">
        <f>FSA!G34/FSA!G$38</f>
        <v>7.7819225298548303E-2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 ht="12.75" customHeight="1">
      <c r="A35" s="177" t="s">
        <v>61</v>
      </c>
      <c r="B35" s="202"/>
      <c r="C35" s="136">
        <f>FSA!C35/FSA!C$38</f>
        <v>0.12387705916317385</v>
      </c>
      <c r="D35" s="136">
        <f>FSA!D35/FSA!D$38</f>
        <v>0.11056198895270768</v>
      </c>
      <c r="E35" s="136">
        <f>FSA!E35/FSA!E$38</f>
        <v>0.13157775036479882</v>
      </c>
      <c r="F35" s="136">
        <f>FSA!F35/FSA!F$38</f>
        <v>5.927118622634308E-2</v>
      </c>
      <c r="G35" s="136">
        <f>FSA!G35/FSA!G$38</f>
        <v>4.7414304757705715E-2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 ht="12.75" customHeight="1">
      <c r="A36" s="177" t="s">
        <v>63</v>
      </c>
      <c r="B36" s="189"/>
      <c r="C36" s="136">
        <f>FSA!C36/FSA!C$38</f>
        <v>8.3371709488221837E-3</v>
      </c>
      <c r="D36" s="136">
        <f>FSA!D36/FSA!D$38</f>
        <v>1.3887440843337073E-2</v>
      </c>
      <c r="E36" s="136">
        <f>FSA!E36/FSA!E$38</f>
        <v>1.0575072141014304E-2</v>
      </c>
      <c r="F36" s="136">
        <f>FSA!F36/FSA!F$38</f>
        <v>0.26314610470636418</v>
      </c>
      <c r="G36" s="136">
        <f>FSA!G36/FSA!G$38</f>
        <v>0.23003222373554616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 ht="12.75" customHeight="1">
      <c r="A37" s="189" t="s">
        <v>65</v>
      </c>
      <c r="B37" s="189"/>
      <c r="C37" s="136">
        <f>FSA!C37/FSA!C$38</f>
        <v>0</v>
      </c>
      <c r="D37" s="136">
        <f>FSA!D37/FSA!D$38</f>
        <v>0</v>
      </c>
      <c r="E37" s="136">
        <f>FSA!E37/FSA!E$38</f>
        <v>0</v>
      </c>
      <c r="F37" s="136">
        <f>FSA!F37/FSA!F$38</f>
        <v>0</v>
      </c>
      <c r="G37" s="136">
        <f>FSA!G37/FSA!G$38</f>
        <v>0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 ht="12.75" customHeight="1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 ht="12.75" customHeight="1">
      <c r="A40" s="189" t="s">
        <v>70</v>
      </c>
      <c r="B40" s="189"/>
      <c r="C40" s="136">
        <f>FSA!C40/FSA!C$55</f>
        <v>0.12124605232091971</v>
      </c>
      <c r="D40" s="136">
        <f>FSA!D40/FSA!D$55</f>
        <v>7.5626263293065127E-2</v>
      </c>
      <c r="E40" s="136">
        <f>FSA!E40/FSA!E$55</f>
        <v>6.0575254085564884E-2</v>
      </c>
      <c r="F40" s="136">
        <f>FSA!F40/FSA!F$55</f>
        <v>5.6639865387121707E-2</v>
      </c>
      <c r="G40" s="136">
        <f>FSA!G40/FSA!G$55</f>
        <v>2.8021355118598417E-2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 ht="12.75" customHeight="1">
      <c r="A41" s="189" t="s">
        <v>72</v>
      </c>
      <c r="B41" s="189"/>
      <c r="C41" s="136">
        <f>FSA!C41/FSA!C$55</f>
        <v>7.8725662310096482E-3</v>
      </c>
      <c r="D41" s="136">
        <f>FSA!D41/FSA!D$55</f>
        <v>1.9164856536012431E-3</v>
      </c>
      <c r="E41" s="136">
        <f>FSA!E41/FSA!E$55</f>
        <v>2.0493779315815711E-2</v>
      </c>
      <c r="F41" s="136">
        <f>FSA!F41/FSA!F$55</f>
        <v>2.7090067525804458E-2</v>
      </c>
      <c r="G41" s="136">
        <f>FSA!G41/FSA!G$55</f>
        <v>1.9103260386279818E-2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 ht="12.75" customHeight="1">
      <c r="A42" s="189" t="s">
        <v>74</v>
      </c>
      <c r="C42" s="136">
        <f>FSA!C42/FSA!C$55</f>
        <v>7.4465324709023029E-3</v>
      </c>
      <c r="D42" s="136">
        <f>FSA!D42/FSA!D$55</f>
        <v>6.4546482373885501E-4</v>
      </c>
      <c r="E42" s="136">
        <f>FSA!E42/FSA!E$55</f>
        <v>8.6914911811476342E-3</v>
      </c>
      <c r="F42" s="136">
        <f>FSA!F42/FSA!F$55</f>
        <v>1.2431561248730585E-3</v>
      </c>
      <c r="G42" s="136">
        <f>FSA!G42/FSA!G$55</f>
        <v>2.3624968514518066E-3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 ht="12.75" customHeight="1">
      <c r="A43" s="189" t="s">
        <v>76</v>
      </c>
      <c r="C43" s="136">
        <f>FSA!C43/FSA!C$55</f>
        <v>0</v>
      </c>
      <c r="D43" s="136">
        <f>FSA!D43/FSA!D$55</f>
        <v>0</v>
      </c>
      <c r="E43" s="136">
        <f>FSA!E43/FSA!E$55</f>
        <v>0</v>
      </c>
      <c r="F43" s="136">
        <f>FSA!F43/FSA!F$55</f>
        <v>0</v>
      </c>
      <c r="G43" s="136">
        <f>FSA!G43/FSA!G$55</f>
        <v>0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 ht="12.75" customHeight="1">
      <c r="A44" s="189" t="s">
        <v>77</v>
      </c>
      <c r="B44" s="189"/>
      <c r="C44" s="136">
        <f>FSA!C44/FSA!C$55</f>
        <v>1.4742871970134391E-2</v>
      </c>
      <c r="D44" s="136">
        <f>FSA!D44/FSA!D$55</f>
        <v>1.4007948857391045E-2</v>
      </c>
      <c r="E44" s="136">
        <f>FSA!E44/FSA!E$55</f>
        <v>1.1674017226510049E-2</v>
      </c>
      <c r="F44" s="136">
        <f>FSA!F44/FSA!F$55</f>
        <v>9.8869236337734839E-3</v>
      </c>
      <c r="G44" s="136">
        <f>FSA!G44/FSA!G$55</f>
        <v>9.6772619190902739E-3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 ht="12.75" customHeight="1">
      <c r="A45" s="189" t="s">
        <v>79</v>
      </c>
      <c r="B45" s="189"/>
      <c r="C45" s="136">
        <f>FSA!C45/FSA!C$55</f>
        <v>1.8518734966092621E-2</v>
      </c>
      <c r="D45" s="136">
        <f>FSA!D45/FSA!D$55</f>
        <v>0.11973896396608795</v>
      </c>
      <c r="E45" s="136">
        <f>FSA!E45/FSA!E$55</f>
        <v>1.5494397927287679E-2</v>
      </c>
      <c r="F45" s="136">
        <f>FSA!F45/FSA!F$55</f>
        <v>6.3306248169267432E-3</v>
      </c>
      <c r="G45" s="136">
        <f>FSA!G45/FSA!G$55</f>
        <v>5.8747876668730541E-2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 ht="12.75" customHeight="1">
      <c r="A46" s="189" t="s">
        <v>81</v>
      </c>
      <c r="B46" s="189"/>
      <c r="C46" s="136">
        <f>FSA!C46/FSA!C$55</f>
        <v>3.7032794664584617E-2</v>
      </c>
      <c r="D46" s="136">
        <f>FSA!D46/FSA!D$55</f>
        <v>3.6556780471755153E-2</v>
      </c>
      <c r="E46" s="136">
        <f>FSA!E46/FSA!E$55</f>
        <v>0.21829843636853233</v>
      </c>
      <c r="F46" s="136">
        <f>FSA!F46/FSA!F$55</f>
        <v>0.1150088455835956</v>
      </c>
      <c r="G46" s="136">
        <f>FSA!G46/FSA!G$55</f>
        <v>0.15060917428005266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 ht="12.75" customHeight="1">
      <c r="A47" s="189" t="s">
        <v>83</v>
      </c>
      <c r="B47" s="189"/>
      <c r="C47" s="136">
        <f>FSA!C47/FSA!C$55</f>
        <v>0.14052919353971524</v>
      </c>
      <c r="D47" s="136">
        <f>FSA!D47/FSA!D$55</f>
        <v>0.15593738572076732</v>
      </c>
      <c r="E47" s="136">
        <f>FSA!E47/FSA!E$55</f>
        <v>0.13773475395638426</v>
      </c>
      <c r="F47" s="136">
        <f>FSA!F47/FSA!F$55</f>
        <v>0.1996330147374778</v>
      </c>
      <c r="G47" s="136">
        <f>FSA!G47/FSA!G$55</f>
        <v>0.2588909003751787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 ht="12.75" customHeight="1">
      <c r="A48" s="176" t="s">
        <v>85</v>
      </c>
      <c r="B48" s="176"/>
      <c r="C48" s="136">
        <f>FSA!C48/FSA!C$55</f>
        <v>0.17756198820429983</v>
      </c>
      <c r="D48" s="136">
        <f>FSA!D48/FSA!D$55</f>
        <v>0.19249416619252246</v>
      </c>
      <c r="E48" s="136">
        <f>FSA!E48/FSA!E$55</f>
        <v>0.35603319032491659</v>
      </c>
      <c r="F48" s="136">
        <f>FSA!F48/FSA!F$55</f>
        <v>0.31464186032107339</v>
      </c>
      <c r="G48" s="136">
        <f>FSA!G48/FSA!G$55</f>
        <v>0.40950007465523136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 ht="12.75" customHeight="1">
      <c r="A49" s="176" t="s">
        <v>87</v>
      </c>
      <c r="B49" s="176"/>
      <c r="C49" s="136">
        <f>FSA!C49/FSA!C$55</f>
        <v>0.34738874616335852</v>
      </c>
      <c r="D49" s="136">
        <f>FSA!D49/FSA!D$55</f>
        <v>0.40442929278640666</v>
      </c>
      <c r="E49" s="136">
        <f>FSA!E49/FSA!E$55</f>
        <v>0.47296213006124255</v>
      </c>
      <c r="F49" s="136">
        <f>FSA!F49/FSA!F$55</f>
        <v>0.41583249780957282</v>
      </c>
      <c r="G49" s="136">
        <f>FSA!G49/FSA!G$55</f>
        <v>0.52741232559938223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 ht="12.75" customHeight="1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 ht="12.75" customHeight="1">
      <c r="A51" s="189" t="s">
        <v>90</v>
      </c>
      <c r="B51" s="189"/>
      <c r="C51" s="136">
        <f>FSA!C51/FSA!C$55</f>
        <v>0.60632376695661117</v>
      </c>
      <c r="D51" s="136">
        <f>FSA!D51/FSA!D$55</f>
        <v>0.54356311252358935</v>
      </c>
      <c r="E51" s="136">
        <f>FSA!E51/FSA!E$55</f>
        <v>0.47191867806367332</v>
      </c>
      <c r="F51" s="136">
        <f>FSA!F51/FSA!F$55</f>
        <v>0.55868809220569238</v>
      </c>
      <c r="G51" s="136">
        <f>FSA!G51/FSA!G$55</f>
        <v>0.44768591530829299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 ht="12.75" customHeight="1">
      <c r="A52" s="189" t="s">
        <v>92</v>
      </c>
      <c r="B52" s="189"/>
      <c r="C52" s="136">
        <f>FSA!C52/FSA!C$55</f>
        <v>4.6287486880030294E-2</v>
      </c>
      <c r="D52" s="136">
        <f>FSA!D52/FSA!D$55</f>
        <v>5.2007594690003996E-2</v>
      </c>
      <c r="E52" s="136">
        <f>FSA!E52/FSA!E$55</f>
        <v>5.5119191875084149E-2</v>
      </c>
      <c r="F52" s="136">
        <f>FSA!F52/FSA!F$55</f>
        <v>2.367080750951981E-2</v>
      </c>
      <c r="G52" s="136">
        <f>FSA!G52/FSA!G$55</f>
        <v>2.3429334584066961E-2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 ht="12.75" customHeight="1">
      <c r="A53" s="177" t="s">
        <v>94</v>
      </c>
      <c r="B53" s="177"/>
      <c r="C53" s="136">
        <f>FSA!C53/FSA!C$55</f>
        <v>0</v>
      </c>
      <c r="D53" s="136">
        <f>FSA!D53/FSA!D$55</f>
        <v>0</v>
      </c>
      <c r="E53" s="136">
        <f>FSA!E53/FSA!E$55</f>
        <v>0</v>
      </c>
      <c r="F53" s="136">
        <f>FSA!F53/FSA!F$55</f>
        <v>1.8086024752149458E-3</v>
      </c>
      <c r="G53" s="136">
        <f>FSA!G53/FSA!G$55</f>
        <v>1.4724245082577785E-3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 ht="12.75" customHeight="1">
      <c r="A54" s="134" t="s">
        <v>96</v>
      </c>
      <c r="C54" s="136">
        <f>FSA!C54/FSA!C$55</f>
        <v>0.65261125383664143</v>
      </c>
      <c r="D54" s="136">
        <f>FSA!D54/FSA!D$55</f>
        <v>0.59557070721359329</v>
      </c>
      <c r="E54" s="136">
        <f>FSA!E54/FSA!E$55</f>
        <v>0.52703786993875745</v>
      </c>
      <c r="F54" s="136">
        <f>FSA!F54/FSA!F$55</f>
        <v>0.58416750219042712</v>
      </c>
      <c r="G54" s="136">
        <f>FSA!G54/FSA!G$55</f>
        <v>0.47258767440061777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 ht="12.75" customHeight="1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 ht="12.75" customHeight="1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 ht="12.75" customHeight="1">
      <c r="C57" s="133"/>
      <c r="D57" s="133"/>
      <c r="E57" s="133"/>
      <c r="F57" s="133"/>
      <c r="G57" s="133"/>
      <c r="H57" s="133"/>
      <c r="I57" s="133"/>
      <c r="J57" s="133"/>
    </row>
    <row r="58" spans="1:10" ht="12.75" customHeight="1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 ht="12.75" customHeight="1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 ht="12.75" customHeight="1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 ht="12.75" customHeight="1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 ht="12.75" customHeight="1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 ht="12.75" customHeight="1">
      <c r="B65" s="121"/>
    </row>
    <row r="66" spans="1:11" ht="12.75" customHeight="1">
      <c r="B66" s="121"/>
    </row>
    <row r="67" spans="1:11" ht="12.75" customHeight="1">
      <c r="B67" s="121"/>
    </row>
    <row r="68" spans="1:11" ht="12.75" customHeight="1">
      <c r="B68" s="121"/>
    </row>
    <row r="69" spans="1:11" ht="12.75" customHeight="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 ht="15" customHeight="1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6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6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6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6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 ht="15" customHeight="1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 ht="15" customHeight="1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 ht="15" customHeight="1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 ht="15" customHeight="1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 ht="15" customHeight="1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 ht="15" customHeight="1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 ht="15" customHeight="1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 ht="15" customHeight="1">
      <c r="B27" t="s">
        <v>201</v>
      </c>
    </row>
    <row r="28" spans="2:6" ht="15" customHeight="1">
      <c r="B28" t="s">
        <v>202</v>
      </c>
    </row>
    <row r="29" spans="2:6" ht="15" customHeight="1">
      <c r="B29" t="s">
        <v>203</v>
      </c>
    </row>
    <row r="30" spans="2:6" ht="15" customHeight="1">
      <c r="B30" t="s">
        <v>204</v>
      </c>
    </row>
    <row r="31" spans="2:6" ht="15" customHeight="1">
      <c r="B31" t="s">
        <v>205</v>
      </c>
    </row>
    <row r="32" spans="2:6" ht="15" customHeight="1">
      <c r="B32" t="s">
        <v>206</v>
      </c>
    </row>
    <row r="33" spans="2:2" ht="15" customHeight="1">
      <c r="B33" t="s">
        <v>207</v>
      </c>
    </row>
    <row r="34" spans="2:2" ht="15" customHeight="1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 ht="15" customHeight="1">
      <c r="B1" s="1" t="s">
        <v>209</v>
      </c>
    </row>
    <row r="2" spans="2:35" ht="15" customHeight="1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 ht="15" customHeigh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 ht="15" customHeight="1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 ht="15" customHeight="1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 ht="15" customHeigh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 ht="15" customHeight="1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 ht="15" customHeigh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 ht="15" customHeight="1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 ht="15" customHeight="1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 ht="15" customHeight="1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 ht="15" customHeight="1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 ht="15" customHeight="1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 ht="15" customHeight="1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 ht="15" customHeigh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 ht="15" customHeight="1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 ht="15" customHeight="1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 ht="15" customHeigh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 ht="15" customHeight="1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 ht="15" customHeight="1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 ht="15" customHeight="1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 ht="15" customHeight="1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 ht="15" customHeight="1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 ht="15" customHeight="1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 ht="15" customHeight="1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 ht="15" customHeight="1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 ht="15" customHeight="1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5.6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5.6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5.6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6.4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44" t="s">
        <v>328</v>
      </c>
      <c r="C3" s="48" t="s">
        <v>329</v>
      </c>
      <c r="D3" s="168"/>
    </row>
    <row r="4" spans="2:23" s="169" customFormat="1" ht="18" customHeight="1">
      <c r="B4" s="44">
        <v>100</v>
      </c>
      <c r="C4" s="49" t="s">
        <v>330</v>
      </c>
      <c r="D4" s="168"/>
      <c r="E4" s="299">
        <v>1483635</v>
      </c>
      <c r="F4" s="299">
        <v>1670274</v>
      </c>
      <c r="G4" s="299">
        <v>1885651</v>
      </c>
      <c r="H4" s="299">
        <v>2454100</v>
      </c>
      <c r="I4" s="299">
        <v>3340283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154011</v>
      </c>
      <c r="F5" s="301">
        <v>5460</v>
      </c>
      <c r="G5" s="301">
        <v>19766</v>
      </c>
      <c r="H5" s="301">
        <v>15773</v>
      </c>
      <c r="I5" s="301">
        <v>45753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150511</v>
      </c>
      <c r="F6" s="264">
        <v>5460</v>
      </c>
      <c r="G6" s="264">
        <v>18536</v>
      </c>
      <c r="H6" s="264">
        <v>15773</v>
      </c>
      <c r="I6" s="264">
        <v>34466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3500</v>
      </c>
      <c r="F7" s="264">
        <v>0</v>
      </c>
      <c r="G7" s="264">
        <v>1230</v>
      </c>
      <c r="H7" s="264">
        <v>0</v>
      </c>
      <c r="I7" s="264">
        <v>11287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0</v>
      </c>
      <c r="F8" s="301">
        <v>0</v>
      </c>
      <c r="G8" s="301">
        <v>5084</v>
      </c>
      <c r="H8" s="301">
        <v>11044</v>
      </c>
      <c r="I8" s="301">
        <v>11285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>
        <v>0</v>
      </c>
      <c r="F9" s="264">
        <v>0</v>
      </c>
      <c r="G9" s="264">
        <v>0</v>
      </c>
      <c r="H9" s="264">
        <v>0</v>
      </c>
      <c r="I9" s="264">
        <v>0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>
        <v>0</v>
      </c>
      <c r="F10" s="264">
        <v>0</v>
      </c>
      <c r="G10" s="264">
        <v>0</v>
      </c>
      <c r="H10" s="264">
        <v>0</v>
      </c>
      <c r="I10" s="264">
        <v>0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0</v>
      </c>
      <c r="F11" s="264">
        <v>0</v>
      </c>
      <c r="G11" s="264">
        <v>5084</v>
      </c>
      <c r="H11" s="264">
        <v>11044</v>
      </c>
      <c r="I11" s="264">
        <v>11285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832619</v>
      </c>
      <c r="F12" s="301">
        <v>853435</v>
      </c>
      <c r="G12" s="301">
        <v>797837</v>
      </c>
      <c r="H12" s="301">
        <v>1076566</v>
      </c>
      <c r="I12" s="301">
        <v>956548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271027</v>
      </c>
      <c r="F13" s="264">
        <v>309867</v>
      </c>
      <c r="G13" s="264">
        <v>328739</v>
      </c>
      <c r="H13" s="264">
        <v>346021</v>
      </c>
      <c r="I13" s="264">
        <v>301479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509982</v>
      </c>
      <c r="F14" s="264">
        <v>416441</v>
      </c>
      <c r="G14" s="264">
        <v>337424</v>
      </c>
      <c r="H14" s="264">
        <v>520216</v>
      </c>
      <c r="I14" s="264">
        <v>460396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>
        <v>0</v>
      </c>
      <c r="F15" s="264">
        <v>0</v>
      </c>
      <c r="G15" s="264">
        <v>0</v>
      </c>
      <c r="H15" s="264">
        <v>0</v>
      </c>
      <c r="I15" s="264">
        <v>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>
        <v>500</v>
      </c>
      <c r="F17" s="264">
        <v>0</v>
      </c>
      <c r="G17" s="264">
        <v>0</v>
      </c>
      <c r="H17" s="264">
        <v>4849</v>
      </c>
      <c r="I17" s="264">
        <v>3829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52062</v>
      </c>
      <c r="F18" s="264">
        <v>127127</v>
      </c>
      <c r="G18" s="264">
        <v>131674</v>
      </c>
      <c r="H18" s="264">
        <v>205480</v>
      </c>
      <c r="I18" s="264">
        <v>190845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-952</v>
      </c>
      <c r="F19" s="264">
        <v>0</v>
      </c>
      <c r="G19" s="264">
        <v>0</v>
      </c>
      <c r="H19" s="264">
        <v>0</v>
      </c>
      <c r="I19" s="264">
        <v>0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474902</v>
      </c>
      <c r="F21" s="301">
        <v>789293</v>
      </c>
      <c r="G21" s="301">
        <v>1039850</v>
      </c>
      <c r="H21" s="301">
        <v>1304069</v>
      </c>
      <c r="I21" s="301">
        <v>2288056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474902</v>
      </c>
      <c r="F22" s="264">
        <v>789293</v>
      </c>
      <c r="G22" s="264">
        <v>1039850</v>
      </c>
      <c r="H22" s="264">
        <v>1304069</v>
      </c>
      <c r="I22" s="264">
        <v>2288056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22103</v>
      </c>
      <c r="F24" s="301">
        <v>22087</v>
      </c>
      <c r="G24" s="301">
        <v>23113</v>
      </c>
      <c r="H24" s="301">
        <v>46648</v>
      </c>
      <c r="I24" s="301">
        <v>38642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19109</v>
      </c>
      <c r="F25" s="264">
        <v>18472</v>
      </c>
      <c r="G25" s="264">
        <v>12430</v>
      </c>
      <c r="H25" s="264">
        <v>9878</v>
      </c>
      <c r="I25" s="264">
        <v>10686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2994</v>
      </c>
      <c r="F26" s="264">
        <v>3615</v>
      </c>
      <c r="G26" s="264">
        <v>10683</v>
      </c>
      <c r="H26" s="264">
        <v>36771</v>
      </c>
      <c r="I26" s="264">
        <v>25121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0</v>
      </c>
      <c r="F27" s="264">
        <v>0</v>
      </c>
      <c r="G27" s="264">
        <v>0</v>
      </c>
      <c r="H27" s="264">
        <v>0</v>
      </c>
      <c r="I27" s="264">
        <v>2835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>
        <v>0</v>
      </c>
      <c r="F28" s="264">
        <v>0</v>
      </c>
      <c r="G28" s="264">
        <v>0</v>
      </c>
      <c r="H28" s="264">
        <v>0</v>
      </c>
      <c r="I28" s="264">
        <v>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>
        <v>0</v>
      </c>
      <c r="F29" s="264">
        <v>0</v>
      </c>
      <c r="G29" s="264">
        <v>0</v>
      </c>
      <c r="H29" s="264">
        <v>0</v>
      </c>
      <c r="I29" s="264">
        <v>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" customHeight="1">
      <c r="B30" s="44">
        <v>200</v>
      </c>
      <c r="C30" s="49" t="s">
        <v>356</v>
      </c>
      <c r="D30" s="168"/>
      <c r="E30" s="301">
        <v>227497</v>
      </c>
      <c r="F30" s="301">
        <v>238428</v>
      </c>
      <c r="G30" s="301">
        <v>312822</v>
      </c>
      <c r="H30" s="301">
        <v>1420716</v>
      </c>
      <c r="I30" s="301">
        <v>1495282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0</v>
      </c>
      <c r="F31" s="301">
        <v>0</v>
      </c>
      <c r="G31" s="301">
        <v>40</v>
      </c>
      <c r="H31" s="301">
        <v>40</v>
      </c>
      <c r="I31" s="301">
        <v>40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>
        <v>0</v>
      </c>
      <c r="F35" s="264">
        <v>0</v>
      </c>
      <c r="G35" s="264">
        <v>0</v>
      </c>
      <c r="H35" s="264">
        <v>0</v>
      </c>
      <c r="I35" s="264">
        <v>0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>
        <v>0</v>
      </c>
      <c r="F36" s="264">
        <v>0</v>
      </c>
      <c r="G36" s="264">
        <v>0</v>
      </c>
      <c r="H36" s="264">
        <v>0</v>
      </c>
      <c r="I36" s="264">
        <v>0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0</v>
      </c>
      <c r="F37" s="264">
        <v>0</v>
      </c>
      <c r="G37" s="264">
        <v>40</v>
      </c>
      <c r="H37" s="264">
        <v>40</v>
      </c>
      <c r="I37" s="264">
        <v>40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>
        <v>0</v>
      </c>
      <c r="F38" s="264">
        <v>0</v>
      </c>
      <c r="G38" s="264">
        <v>0</v>
      </c>
      <c r="H38" s="264">
        <v>0</v>
      </c>
      <c r="I38" s="264">
        <v>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14266</v>
      </c>
      <c r="F39" s="301">
        <v>26507</v>
      </c>
      <c r="G39" s="301">
        <v>23249</v>
      </c>
      <c r="H39" s="301">
        <v>629902</v>
      </c>
      <c r="I39" s="301">
        <v>1111234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14266</v>
      </c>
      <c r="F40" s="264">
        <v>26507</v>
      </c>
      <c r="G40" s="264">
        <v>23249</v>
      </c>
      <c r="H40" s="264">
        <v>629902</v>
      </c>
      <c r="I40" s="264">
        <v>1111234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0</v>
      </c>
      <c r="F41" s="264">
        <v>0</v>
      </c>
      <c r="G41" s="264">
        <v>0</v>
      </c>
      <c r="H41" s="264">
        <v>0</v>
      </c>
      <c r="I41" s="264">
        <v>0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0</v>
      </c>
      <c r="F42" s="264">
        <v>0</v>
      </c>
      <c r="G42" s="264">
        <v>0</v>
      </c>
      <c r="H42" s="264">
        <v>0</v>
      </c>
      <c r="I42" s="264">
        <v>0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>
        <v>0</v>
      </c>
      <c r="F43" s="264">
        <v>0</v>
      </c>
      <c r="G43" s="264">
        <v>0</v>
      </c>
      <c r="H43" s="264">
        <v>0</v>
      </c>
      <c r="I43" s="264">
        <v>0</v>
      </c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0</v>
      </c>
      <c r="F49" s="301">
        <v>0</v>
      </c>
      <c r="G49" s="301">
        <v>0</v>
      </c>
      <c r="H49" s="301">
        <v>0</v>
      </c>
      <c r="I49" s="301">
        <v>0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0</v>
      </c>
      <c r="F50" s="264">
        <v>0</v>
      </c>
      <c r="G50" s="264">
        <v>0</v>
      </c>
      <c r="H50" s="264">
        <v>0</v>
      </c>
      <c r="I50" s="264">
        <v>0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0</v>
      </c>
      <c r="F51" s="264">
        <v>0</v>
      </c>
      <c r="G51" s="264">
        <v>0</v>
      </c>
      <c r="H51" s="264">
        <v>0</v>
      </c>
      <c r="I51" s="264">
        <v>0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0</v>
      </c>
      <c r="F52" s="301">
        <v>0</v>
      </c>
      <c r="G52" s="301">
        <v>0</v>
      </c>
      <c r="H52" s="301">
        <v>389741</v>
      </c>
      <c r="I52" s="301">
        <v>1102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>
        <v>0</v>
      </c>
      <c r="F53" s="264">
        <v>0</v>
      </c>
      <c r="G53" s="264">
        <v>0</v>
      </c>
      <c r="H53" s="264">
        <v>0</v>
      </c>
      <c r="I53" s="264">
        <v>0</v>
      </c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0</v>
      </c>
      <c r="F54" s="264">
        <v>0</v>
      </c>
      <c r="G54" s="264">
        <v>0</v>
      </c>
      <c r="H54" s="264">
        <v>389741</v>
      </c>
      <c r="I54" s="264">
        <v>1102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211970</v>
      </c>
      <c r="F55" s="301">
        <v>211030</v>
      </c>
      <c r="G55" s="301">
        <v>289270</v>
      </c>
      <c r="H55" s="301">
        <v>229665</v>
      </c>
      <c r="I55" s="301">
        <v>229275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>
        <v>0</v>
      </c>
      <c r="F56" s="264">
        <v>0</v>
      </c>
      <c r="G56" s="264">
        <v>0</v>
      </c>
      <c r="H56" s="264">
        <v>0</v>
      </c>
      <c r="I56" s="264">
        <v>0</v>
      </c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>
        <v>134440</v>
      </c>
      <c r="F57" s="264">
        <v>133500</v>
      </c>
      <c r="G57" s="264">
        <v>0</v>
      </c>
      <c r="H57" s="264">
        <v>0</v>
      </c>
      <c r="I57" s="264">
        <v>0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77530</v>
      </c>
      <c r="F58" s="264">
        <v>77530</v>
      </c>
      <c r="G58" s="264">
        <v>287780</v>
      </c>
      <c r="H58" s="264">
        <v>229049</v>
      </c>
      <c r="I58" s="264">
        <v>229049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>
        <v>0</v>
      </c>
      <c r="F59" s="264">
        <v>0</v>
      </c>
      <c r="G59" s="264">
        <v>0</v>
      </c>
      <c r="H59" s="264">
        <v>-75</v>
      </c>
      <c r="I59" s="264">
        <v>-75</v>
      </c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>
        <v>0</v>
      </c>
      <c r="F60" s="264">
        <v>0</v>
      </c>
      <c r="G60" s="264">
        <v>1490</v>
      </c>
      <c r="H60" s="264">
        <v>690</v>
      </c>
      <c r="I60" s="264">
        <v>300</v>
      </c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1261</v>
      </c>
      <c r="F61" s="301">
        <v>891</v>
      </c>
      <c r="G61" s="301">
        <v>263</v>
      </c>
      <c r="H61" s="301">
        <v>1396</v>
      </c>
      <c r="I61" s="301">
        <v>798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1261</v>
      </c>
      <c r="F62" s="264">
        <v>891</v>
      </c>
      <c r="G62" s="264">
        <v>263</v>
      </c>
      <c r="H62" s="264">
        <v>1396</v>
      </c>
      <c r="I62" s="264">
        <v>798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>
        <v>0</v>
      </c>
      <c r="F63" s="264">
        <v>0</v>
      </c>
      <c r="G63" s="264">
        <v>0</v>
      </c>
      <c r="H63" s="264">
        <v>0</v>
      </c>
      <c r="I63" s="264">
        <v>0</v>
      </c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>
        <v>0</v>
      </c>
      <c r="F64" s="264">
        <v>0</v>
      </c>
      <c r="G64" s="264">
        <v>0</v>
      </c>
      <c r="H64" s="264">
        <v>0</v>
      </c>
      <c r="I64" s="264">
        <v>0</v>
      </c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>
        <v>0</v>
      </c>
      <c r="F65" s="264">
        <v>0</v>
      </c>
      <c r="G65" s="264">
        <v>0</v>
      </c>
      <c r="H65" s="264">
        <v>0</v>
      </c>
      <c r="I65" s="264">
        <v>0</v>
      </c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>
        <v>0</v>
      </c>
      <c r="F66" s="264">
        <v>0</v>
      </c>
      <c r="G66" s="264">
        <v>0</v>
      </c>
      <c r="H66" s="264">
        <v>169972</v>
      </c>
      <c r="I66" s="264">
        <v>152832</v>
      </c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" customHeight="1">
      <c r="B67" s="52">
        <v>270</v>
      </c>
      <c r="C67" s="53" t="s">
        <v>389</v>
      </c>
      <c r="D67" s="54"/>
      <c r="E67" s="301">
        <v>1711132</v>
      </c>
      <c r="F67" s="301">
        <v>1908703</v>
      </c>
      <c r="G67" s="301">
        <v>2198472</v>
      </c>
      <c r="H67" s="301">
        <v>3874815</v>
      </c>
      <c r="I67" s="301">
        <v>4835564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" customHeight="1">
      <c r="B68" s="44">
        <v>300</v>
      </c>
      <c r="C68" s="49" t="s">
        <v>390</v>
      </c>
      <c r="D68" s="168"/>
      <c r="E68" s="301">
        <v>594428</v>
      </c>
      <c r="F68" s="301">
        <v>771936</v>
      </c>
      <c r="G68" s="301">
        <v>1039794</v>
      </c>
      <c r="H68" s="301">
        <v>1611274</v>
      </c>
      <c r="I68" s="301">
        <v>2550337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353964</v>
      </c>
      <c r="F69" s="301">
        <v>474298</v>
      </c>
      <c r="G69" s="301">
        <v>736988</v>
      </c>
      <c r="H69" s="301">
        <v>837733</v>
      </c>
      <c r="I69" s="301">
        <v>1291297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207468</v>
      </c>
      <c r="F70" s="264">
        <v>144348</v>
      </c>
      <c r="G70" s="264">
        <v>133173</v>
      </c>
      <c r="H70" s="264">
        <v>219469</v>
      </c>
      <c r="I70" s="264">
        <v>135499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12742</v>
      </c>
      <c r="F71" s="264">
        <v>1232</v>
      </c>
      <c r="G71" s="264">
        <v>19108</v>
      </c>
      <c r="H71" s="264">
        <v>4817</v>
      </c>
      <c r="I71" s="264">
        <v>11424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31688</v>
      </c>
      <c r="F72" s="264">
        <v>228546</v>
      </c>
      <c r="G72" s="264">
        <v>34064</v>
      </c>
      <c r="H72" s="264">
        <v>24530</v>
      </c>
      <c r="I72" s="264">
        <v>284079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2046</v>
      </c>
      <c r="F73" s="264">
        <v>1551</v>
      </c>
      <c r="G73" s="264">
        <v>1547</v>
      </c>
      <c r="H73" s="264">
        <v>2393</v>
      </c>
      <c r="I73" s="264">
        <v>2660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11425</v>
      </c>
      <c r="F74" s="264">
        <v>2107</v>
      </c>
      <c r="G74" s="264">
        <v>43508</v>
      </c>
      <c r="H74" s="264">
        <v>102576</v>
      </c>
      <c r="I74" s="264">
        <v>89715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>
        <v>0</v>
      </c>
      <c r="F75" s="264">
        <v>0</v>
      </c>
      <c r="G75" s="264">
        <v>0</v>
      </c>
      <c r="H75" s="264">
        <v>0</v>
      </c>
      <c r="I75" s="264">
        <v>0</v>
      </c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>
        <v>0</v>
      </c>
      <c r="F76" s="264">
        <v>0</v>
      </c>
      <c r="G76" s="264">
        <v>0</v>
      </c>
      <c r="H76" s="264">
        <v>0</v>
      </c>
      <c r="I76" s="264">
        <v>0</v>
      </c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0</v>
      </c>
      <c r="F77" s="264">
        <v>0</v>
      </c>
      <c r="G77" s="264">
        <v>0</v>
      </c>
      <c r="H77" s="264">
        <v>0</v>
      </c>
      <c r="I77" s="264">
        <v>0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25227</v>
      </c>
      <c r="F78" s="264">
        <v>26737</v>
      </c>
      <c r="G78" s="264">
        <v>25665</v>
      </c>
      <c r="H78" s="264">
        <v>38310</v>
      </c>
      <c r="I78" s="264">
        <v>39638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63368</v>
      </c>
      <c r="F79" s="264">
        <v>69776</v>
      </c>
      <c r="G79" s="264">
        <v>479923</v>
      </c>
      <c r="H79" s="264">
        <v>445638</v>
      </c>
      <c r="I79" s="264">
        <v>728280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>
        <v>0</v>
      </c>
      <c r="F80" s="264">
        <v>0</v>
      </c>
      <c r="G80" s="264">
        <v>0</v>
      </c>
      <c r="H80" s="264">
        <v>0</v>
      </c>
      <c r="I80" s="264">
        <v>0</v>
      </c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0</v>
      </c>
      <c r="F81" s="264">
        <v>0</v>
      </c>
      <c r="G81" s="264">
        <v>0</v>
      </c>
      <c r="H81" s="264">
        <v>0</v>
      </c>
      <c r="I81" s="264">
        <v>0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>
        <v>0</v>
      </c>
      <c r="F82" s="264">
        <v>0</v>
      </c>
      <c r="G82" s="264">
        <v>0</v>
      </c>
      <c r="H82" s="264">
        <v>0</v>
      </c>
      <c r="I82" s="264">
        <v>0</v>
      </c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>
        <v>0</v>
      </c>
      <c r="F83" s="264">
        <v>0</v>
      </c>
      <c r="G83" s="264">
        <v>0</v>
      </c>
      <c r="H83" s="264">
        <v>0</v>
      </c>
      <c r="I83" s="264">
        <v>0</v>
      </c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240464</v>
      </c>
      <c r="F84" s="301">
        <v>297638</v>
      </c>
      <c r="G84" s="301">
        <v>302806</v>
      </c>
      <c r="H84" s="301">
        <v>773541</v>
      </c>
      <c r="I84" s="301">
        <v>1259040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>
        <v>0</v>
      </c>
      <c r="F85" s="264">
        <v>0</v>
      </c>
      <c r="G85" s="264">
        <v>0</v>
      </c>
      <c r="H85" s="264">
        <v>0</v>
      </c>
      <c r="I85" s="264">
        <v>0</v>
      </c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>
        <v>0</v>
      </c>
      <c r="F86" s="264">
        <v>0</v>
      </c>
      <c r="G86" s="264">
        <v>0</v>
      </c>
      <c r="H86" s="264">
        <v>0</v>
      </c>
      <c r="I86" s="264">
        <v>0</v>
      </c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>
        <v>0</v>
      </c>
      <c r="F87" s="264">
        <v>0</v>
      </c>
      <c r="G87" s="264">
        <v>0</v>
      </c>
      <c r="H87" s="264">
        <v>0</v>
      </c>
      <c r="I87" s="264">
        <v>0</v>
      </c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>
        <v>0</v>
      </c>
      <c r="F88" s="264">
        <v>0</v>
      </c>
      <c r="G88" s="264">
        <v>0</v>
      </c>
      <c r="H88" s="264">
        <v>0</v>
      </c>
      <c r="I88" s="264">
        <v>0</v>
      </c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>
        <v>0</v>
      </c>
      <c r="F89" s="264">
        <v>0</v>
      </c>
      <c r="G89" s="264">
        <v>0</v>
      </c>
      <c r="H89" s="264">
        <v>0</v>
      </c>
      <c r="I89" s="264">
        <v>0</v>
      </c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>
        <v>0</v>
      </c>
      <c r="F90" s="264">
        <v>0</v>
      </c>
      <c r="G90" s="264">
        <v>0</v>
      </c>
      <c r="H90" s="264">
        <v>0</v>
      </c>
      <c r="I90" s="264">
        <v>7157</v>
      </c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0</v>
      </c>
      <c r="F91" s="264">
        <v>0</v>
      </c>
      <c r="G91" s="264">
        <v>0</v>
      </c>
      <c r="H91" s="264">
        <v>0</v>
      </c>
      <c r="I91" s="264">
        <v>0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240464</v>
      </c>
      <c r="F92" s="264">
        <v>297638</v>
      </c>
      <c r="G92" s="264">
        <v>302806</v>
      </c>
      <c r="H92" s="264">
        <v>773541</v>
      </c>
      <c r="I92" s="264">
        <v>1251883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>
        <v>0</v>
      </c>
      <c r="F93" s="264">
        <v>0</v>
      </c>
      <c r="G93" s="264">
        <v>0</v>
      </c>
      <c r="H93" s="264">
        <v>0</v>
      </c>
      <c r="I93" s="264">
        <v>0</v>
      </c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>
        <v>0</v>
      </c>
      <c r="F94" s="264">
        <v>0</v>
      </c>
      <c r="G94" s="264">
        <v>0</v>
      </c>
      <c r="H94" s="264">
        <v>0</v>
      </c>
      <c r="I94" s="264">
        <v>0</v>
      </c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>
        <v>0</v>
      </c>
      <c r="F95" s="264">
        <v>0</v>
      </c>
      <c r="G95" s="264">
        <v>0</v>
      </c>
      <c r="H95" s="264">
        <v>0</v>
      </c>
      <c r="I95" s="264">
        <v>0</v>
      </c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>
        <v>0</v>
      </c>
      <c r="F96" s="264">
        <v>0</v>
      </c>
      <c r="G96" s="264">
        <v>0</v>
      </c>
      <c r="H96" s="264">
        <v>0</v>
      </c>
      <c r="I96" s="264">
        <v>0</v>
      </c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>
        <v>0</v>
      </c>
      <c r="F97" s="264">
        <v>0</v>
      </c>
      <c r="G97" s="264">
        <v>0</v>
      </c>
      <c r="H97" s="264">
        <v>0</v>
      </c>
      <c r="I97" s="264">
        <v>0</v>
      </c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" customHeight="1">
      <c r="B98" s="44">
        <v>400</v>
      </c>
      <c r="C98" s="49" t="s">
        <v>420</v>
      </c>
      <c r="D98" s="168"/>
      <c r="E98" s="301">
        <v>1116704</v>
      </c>
      <c r="F98" s="301">
        <v>1136767</v>
      </c>
      <c r="G98" s="301">
        <v>1158678</v>
      </c>
      <c r="H98" s="301">
        <v>2263541</v>
      </c>
      <c r="I98" s="301">
        <v>2285227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1116704</v>
      </c>
      <c r="F99" s="301">
        <v>1136767</v>
      </c>
      <c r="G99" s="301">
        <v>1158678</v>
      </c>
      <c r="H99" s="301">
        <v>2263541</v>
      </c>
      <c r="I99" s="301">
        <v>2285227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1037500</v>
      </c>
      <c r="F100" s="264">
        <v>1037500</v>
      </c>
      <c r="G100" s="264">
        <v>1037500</v>
      </c>
      <c r="H100" s="264">
        <v>2164813</v>
      </c>
      <c r="I100" s="264">
        <v>2164813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1037500</v>
      </c>
      <c r="F101" s="264">
        <v>1037500</v>
      </c>
      <c r="G101" s="264">
        <v>1037500</v>
      </c>
      <c r="H101" s="264">
        <v>2164813</v>
      </c>
      <c r="I101" s="264">
        <v>2164813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>
        <v>0</v>
      </c>
      <c r="F102" s="264">
        <v>0</v>
      </c>
      <c r="G102" s="264">
        <v>0</v>
      </c>
      <c r="H102" s="264">
        <v>0</v>
      </c>
      <c r="I102" s="264">
        <v>0</v>
      </c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0</v>
      </c>
      <c r="F103" s="264">
        <v>0</v>
      </c>
      <c r="G103" s="264">
        <v>0</v>
      </c>
      <c r="H103" s="264">
        <v>0</v>
      </c>
      <c r="I103" s="264">
        <v>0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>
        <v>0</v>
      </c>
      <c r="F104" s="264">
        <v>0</v>
      </c>
      <c r="G104" s="264">
        <v>0</v>
      </c>
      <c r="H104" s="264">
        <v>0</v>
      </c>
      <c r="I104" s="264">
        <v>0</v>
      </c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>
        <v>0</v>
      </c>
      <c r="F105" s="264">
        <v>0</v>
      </c>
      <c r="G105" s="264">
        <v>0</v>
      </c>
      <c r="H105" s="264">
        <v>0</v>
      </c>
      <c r="I105" s="264">
        <v>0</v>
      </c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>
        <v>0</v>
      </c>
      <c r="F106" s="264">
        <v>0</v>
      </c>
      <c r="G106" s="264">
        <v>0</v>
      </c>
      <c r="H106" s="264">
        <v>0</v>
      </c>
      <c r="I106" s="264">
        <v>0</v>
      </c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>
        <v>0</v>
      </c>
      <c r="F107" s="264">
        <v>0</v>
      </c>
      <c r="G107" s="264">
        <v>0</v>
      </c>
      <c r="H107" s="264">
        <v>0</v>
      </c>
      <c r="I107" s="264">
        <v>0</v>
      </c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>
        <v>0</v>
      </c>
      <c r="F108" s="264">
        <v>0</v>
      </c>
      <c r="G108" s="264">
        <v>0</v>
      </c>
      <c r="H108" s="264">
        <v>0</v>
      </c>
      <c r="I108" s="264">
        <v>0</v>
      </c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0</v>
      </c>
      <c r="F109" s="264">
        <v>0</v>
      </c>
      <c r="G109" s="264">
        <v>0</v>
      </c>
      <c r="H109" s="264">
        <v>0</v>
      </c>
      <c r="I109" s="264">
        <v>0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>
        <v>0</v>
      </c>
      <c r="F110" s="264">
        <v>0</v>
      </c>
      <c r="G110" s="264">
        <v>0</v>
      </c>
      <c r="H110" s="264">
        <v>0</v>
      </c>
      <c r="I110" s="264">
        <v>0</v>
      </c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>
        <v>0</v>
      </c>
      <c r="F111" s="264">
        <v>0</v>
      </c>
      <c r="G111" s="264">
        <v>0</v>
      </c>
      <c r="H111" s="264">
        <v>0</v>
      </c>
      <c r="I111" s="264">
        <v>0</v>
      </c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79204</v>
      </c>
      <c r="F112" s="264">
        <v>99267</v>
      </c>
      <c r="G112" s="264">
        <v>121178</v>
      </c>
      <c r="H112" s="264">
        <v>91720</v>
      </c>
      <c r="I112" s="264">
        <v>113294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34140</v>
      </c>
      <c r="F113" s="264">
        <v>79204</v>
      </c>
      <c r="G113" s="264">
        <v>99267</v>
      </c>
      <c r="H113" s="264">
        <v>69172</v>
      </c>
      <c r="I113" s="264">
        <v>91576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45064</v>
      </c>
      <c r="F114" s="264">
        <v>20063</v>
      </c>
      <c r="G114" s="264">
        <v>21912</v>
      </c>
      <c r="H114" s="264">
        <v>22549</v>
      </c>
      <c r="I114" s="264">
        <v>21718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0</v>
      </c>
      <c r="F115" s="264">
        <v>0</v>
      </c>
      <c r="G115" s="264">
        <v>0</v>
      </c>
      <c r="H115" s="264">
        <v>7008</v>
      </c>
      <c r="I115" s="264">
        <v>7120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>
        <v>0</v>
      </c>
      <c r="F116" s="301">
        <v>0</v>
      </c>
      <c r="G116" s="301">
        <v>0</v>
      </c>
      <c r="H116" s="301">
        <v>0</v>
      </c>
      <c r="I116" s="301">
        <v>0</v>
      </c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>
        <v>0</v>
      </c>
      <c r="F117" s="264">
        <v>0</v>
      </c>
      <c r="G117" s="264">
        <v>0</v>
      </c>
      <c r="H117" s="264">
        <v>0</v>
      </c>
      <c r="I117" s="264">
        <v>0</v>
      </c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>
        <v>0</v>
      </c>
      <c r="F118" s="264">
        <v>0</v>
      </c>
      <c r="G118" s="264">
        <v>0</v>
      </c>
      <c r="H118" s="264">
        <v>0</v>
      </c>
      <c r="I118" s="264">
        <v>0</v>
      </c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" customHeight="1">
      <c r="B119" s="44">
        <v>440</v>
      </c>
      <c r="C119" s="55" t="s">
        <v>445</v>
      </c>
      <c r="D119" s="168"/>
      <c r="E119" s="301">
        <v>1711132</v>
      </c>
      <c r="F119" s="301">
        <v>1908703</v>
      </c>
      <c r="G119" s="301">
        <v>2198472</v>
      </c>
      <c r="H119" s="301">
        <v>3874815</v>
      </c>
      <c r="I119" s="301">
        <v>4835564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 ht="15" customHeight="1">
      <c r="B1" s="1" t="s">
        <v>209</v>
      </c>
    </row>
    <row r="2" spans="1:17" ht="15" customHeight="1">
      <c r="B2" s="1"/>
      <c r="O2">
        <v>1000000</v>
      </c>
    </row>
    <row r="3" spans="1:17" ht="15" customHeight="1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 ht="15" customHeigh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 ht="15" customHeight="1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 ht="15" customHeight="1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 ht="15" customHeight="1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 ht="15" customHeight="1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 ht="15" customHeigh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 ht="15" customHeight="1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 ht="15" customHeight="1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 ht="15" customHeight="1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 ht="15" customHeight="1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 ht="15" customHeight="1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 ht="15" customHeigh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 ht="15" customHeight="1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 ht="15" customHeight="1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 ht="15" customHeigh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 ht="15" customHeigh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 ht="15" customHeight="1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 ht="15" customHeight="1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 ht="15" customHeight="1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 ht="15" customHeight="1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 ht="15" customHeigh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 ht="15" customHeight="1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 ht="15" customHeight="1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 ht="15" customHeight="1">
      <c r="A28" s="42"/>
      <c r="G28" s="20"/>
      <c r="H28" s="20"/>
      <c r="I28" s="20"/>
      <c r="J28" s="20"/>
      <c r="K28" s="20"/>
      <c r="O28" s="16"/>
      <c r="P28" s="16"/>
      <c r="Q28" s="16"/>
    </row>
    <row r="29" spans="1:17" ht="15" customHeight="1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 ht="15" customHeight="1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 ht="15" customHeight="1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 ht="15" customHeight="1">
      <c r="O33" s="264">
        <v>-932021983.20000005</v>
      </c>
      <c r="P33" s="264">
        <v>-1043864621.184</v>
      </c>
      <c r="Q33" s="264">
        <v>-1200444314.3615999</v>
      </c>
    </row>
    <row r="34" spans="15:17" ht="15" customHeight="1">
      <c r="O34" s="264">
        <v>-251093594410.02802</v>
      </c>
      <c r="P34" s="264">
        <v>-281224825739.23102</v>
      </c>
      <c r="Q34" s="264">
        <v>-323408549600.11603</v>
      </c>
    </row>
    <row r="35" spans="15:17" ht="15" customHeight="1">
      <c r="O35" s="16"/>
      <c r="P35" s="16"/>
      <c r="Q35" s="16"/>
    </row>
    <row r="36" spans="15:17" ht="15" customHeight="1">
      <c r="O36" s="264">
        <v>2804060278.8000002</v>
      </c>
      <c r="P36" s="264">
        <v>3084466306.6799998</v>
      </c>
      <c r="Q36" s="264">
        <v>3392912937.348001</v>
      </c>
    </row>
    <row r="37" spans="15:17" ht="15" customHeight="1">
      <c r="O37" s="264">
        <v>-9483781208</v>
      </c>
      <c r="P37" s="264">
        <v>-10432159328.799999</v>
      </c>
      <c r="Q37" s="264">
        <v>-11475375261.68</v>
      </c>
    </row>
    <row r="39" spans="15:17" ht="15" customHeight="1">
      <c r="O39" s="16"/>
      <c r="P39" s="16"/>
      <c r="Q39" s="16"/>
    </row>
    <row r="40" spans="15:17" ht="15" customHeight="1">
      <c r="O40" s="280">
        <v>-4485147789.6022902</v>
      </c>
      <c r="P40" s="280">
        <v>-30860763845.776699</v>
      </c>
      <c r="Q40" s="280">
        <v>-52878341355.646004</v>
      </c>
    </row>
    <row r="41" spans="15:17" ht="15" customHeight="1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6.4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" customHeight="1" thickTop="1">
      <c r="B3" s="42" t="s">
        <v>447</v>
      </c>
      <c r="C3" s="51" t="s">
        <v>489</v>
      </c>
      <c r="D3" s="165"/>
      <c r="E3" s="264">
        <v>900018</v>
      </c>
      <c r="F3" s="264">
        <v>1062828</v>
      </c>
      <c r="G3" s="264">
        <v>1308626</v>
      </c>
      <c r="H3" s="264">
        <v>1106568</v>
      </c>
      <c r="I3" s="264">
        <v>1343460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>
        <v>0</v>
      </c>
      <c r="F4" s="264">
        <v>0</v>
      </c>
      <c r="G4" s="264">
        <v>0</v>
      </c>
      <c r="H4" s="264">
        <v>0</v>
      </c>
      <c r="I4" s="264">
        <v>0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900018</v>
      </c>
      <c r="F5" s="301">
        <v>1062828</v>
      </c>
      <c r="G5" s="301">
        <v>1308626</v>
      </c>
      <c r="H5" s="301">
        <v>1106568</v>
      </c>
      <c r="I5" s="301">
        <v>1343460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814161</v>
      </c>
      <c r="F6" s="264">
        <v>981802</v>
      </c>
      <c r="G6" s="264">
        <v>1230360</v>
      </c>
      <c r="H6" s="264">
        <v>1056062</v>
      </c>
      <c r="I6" s="264">
        <v>1196808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85857</v>
      </c>
      <c r="F7" s="301">
        <v>81026</v>
      </c>
      <c r="G7" s="301">
        <v>78267</v>
      </c>
      <c r="H7" s="301">
        <v>50506</v>
      </c>
      <c r="I7" s="301">
        <v>146652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221</v>
      </c>
      <c r="F8" s="264">
        <v>386</v>
      </c>
      <c r="G8" s="264">
        <v>43448</v>
      </c>
      <c r="H8" s="264">
        <v>47604</v>
      </c>
      <c r="I8" s="264">
        <v>35419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6397</v>
      </c>
      <c r="F9" s="264">
        <v>12525</v>
      </c>
      <c r="G9" s="264">
        <v>28347</v>
      </c>
      <c r="H9" s="264">
        <v>25913</v>
      </c>
      <c r="I9" s="264">
        <v>98888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6397</v>
      </c>
      <c r="F10" s="264">
        <v>12525</v>
      </c>
      <c r="G10" s="264">
        <v>28347</v>
      </c>
      <c r="H10" s="264">
        <v>25838</v>
      </c>
      <c r="I10" s="264">
        <v>98669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>
        <v>0</v>
      </c>
      <c r="F11" s="264">
        <v>0</v>
      </c>
      <c r="G11" s="264">
        <v>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3758</v>
      </c>
      <c r="F12" s="264">
        <v>10942</v>
      </c>
      <c r="G12" s="264">
        <v>14906</v>
      </c>
      <c r="H12" s="264">
        <v>4026</v>
      </c>
      <c r="I12" s="264">
        <v>2570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15646</v>
      </c>
      <c r="F13" s="264">
        <v>30839</v>
      </c>
      <c r="G13" s="264">
        <v>25059</v>
      </c>
      <c r="H13" s="264">
        <v>25143</v>
      </c>
      <c r="I13" s="264">
        <v>42443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60276</v>
      </c>
      <c r="F14" s="301">
        <v>27105</v>
      </c>
      <c r="G14" s="301">
        <v>53404</v>
      </c>
      <c r="H14" s="301">
        <v>43029</v>
      </c>
      <c r="I14" s="301">
        <v>38170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117</v>
      </c>
      <c r="F15" s="264">
        <v>20</v>
      </c>
      <c r="G15" s="264">
        <v>2467</v>
      </c>
      <c r="H15" s="264">
        <v>144</v>
      </c>
      <c r="I15" s="264">
        <v>28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2368</v>
      </c>
      <c r="F16" s="264">
        <v>1246</v>
      </c>
      <c r="G16" s="264">
        <v>22135</v>
      </c>
      <c r="H16" s="264">
        <v>12801</v>
      </c>
      <c r="I16" s="264">
        <v>5816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-2251</v>
      </c>
      <c r="F17" s="301">
        <v>-1226</v>
      </c>
      <c r="G17" s="301">
        <v>-19668</v>
      </c>
      <c r="H17" s="301">
        <v>-12657</v>
      </c>
      <c r="I17" s="301">
        <v>-5788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58025</v>
      </c>
      <c r="F18" s="301">
        <v>25879</v>
      </c>
      <c r="G18" s="301">
        <v>33736</v>
      </c>
      <c r="H18" s="301">
        <v>30371</v>
      </c>
      <c r="I18" s="301">
        <v>32383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12962</v>
      </c>
      <c r="F19" s="264">
        <v>5817</v>
      </c>
      <c r="G19" s="264">
        <v>11824</v>
      </c>
      <c r="H19" s="264">
        <v>7817</v>
      </c>
      <c r="I19" s="264">
        <v>10553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45064</v>
      </c>
      <c r="F21" s="301">
        <v>20063</v>
      </c>
      <c r="G21" s="301">
        <v>21912</v>
      </c>
      <c r="H21" s="301">
        <v>22554</v>
      </c>
      <c r="I21" s="301">
        <v>21830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45064</v>
      </c>
      <c r="F22" s="264">
        <v>20063</v>
      </c>
      <c r="G22" s="264">
        <v>21912</v>
      </c>
      <c r="H22" s="264">
        <v>22549</v>
      </c>
      <c r="I22" s="264">
        <v>21719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0</v>
      </c>
      <c r="F23" s="264">
        <v>0</v>
      </c>
      <c r="G23" s="264">
        <v>0</v>
      </c>
      <c r="H23" s="264">
        <v>6</v>
      </c>
      <c r="I23" s="264">
        <v>111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653</v>
      </c>
      <c r="F24" s="264">
        <v>193</v>
      </c>
      <c r="G24" s="264">
        <v>211</v>
      </c>
      <c r="H24" s="264">
        <v>137</v>
      </c>
      <c r="I24" s="264">
        <v>10033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>
        <v>653</v>
      </c>
      <c r="F25" s="264">
        <v>193</v>
      </c>
      <c r="G25" s="264">
        <v>133</v>
      </c>
      <c r="H25" s="264">
        <v>86</v>
      </c>
      <c r="I25" s="264">
        <v>80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2023-06-02T00:55:41Z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