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C21" i="10" s="1"/>
  <c r="C32" i="10" s="1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Q5" i="10"/>
  <c r="P5" i="10"/>
  <c r="O5" i="10"/>
  <c r="J5" i="10"/>
  <c r="I5" i="10"/>
  <c r="H5" i="10"/>
  <c r="G5" i="10"/>
  <c r="F5" i="10"/>
  <c r="E5" i="10"/>
  <c r="D3" i="10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J4" i="8" s="1"/>
  <c r="I5" i="8"/>
  <c r="I4" i="8" s="1"/>
  <c r="H5" i="8"/>
  <c r="H4" i="8" s="1"/>
  <c r="G5" i="8"/>
  <c r="G4" i="8" s="1"/>
  <c r="F5" i="8"/>
  <c r="F4" i="8" s="1"/>
  <c r="E5" i="8"/>
  <c r="D5" i="8"/>
  <c r="C5" i="8"/>
  <c r="E4" i="8"/>
  <c r="D4" i="8"/>
  <c r="C4" i="8"/>
  <c r="E3" i="8"/>
  <c r="F3" i="8" s="1"/>
  <c r="G3" i="8" s="1"/>
  <c r="H3" i="8" s="1"/>
  <c r="I3" i="8" s="1"/>
  <c r="J3" i="8" s="1"/>
  <c r="K3" i="8" s="1"/>
  <c r="L3" i="8" s="1"/>
  <c r="M3" i="8" s="1"/>
  <c r="N3" i="8" s="1"/>
  <c r="D3" i="8"/>
  <c r="H78" i="6"/>
  <c r="N74" i="6"/>
  <c r="M74" i="6"/>
  <c r="L74" i="6"/>
  <c r="K74" i="6"/>
  <c r="J74" i="6"/>
  <c r="I74" i="6"/>
  <c r="H74" i="6"/>
  <c r="H69" i="6" s="1"/>
  <c r="H68" i="6" s="1"/>
  <c r="G74" i="6"/>
  <c r="G69" i="6" s="1"/>
  <c r="G68" i="6" s="1"/>
  <c r="F74" i="6"/>
  <c r="F69" i="6" s="1"/>
  <c r="F68" i="6" s="1"/>
  <c r="F78" i="6" s="1"/>
  <c r="E74" i="6"/>
  <c r="E69" i="6" s="1"/>
  <c r="E68" i="6" s="1"/>
  <c r="E78" i="6" s="1"/>
  <c r="D74" i="6"/>
  <c r="D69" i="6" s="1"/>
  <c r="D68" i="6" s="1"/>
  <c r="D78" i="6" s="1"/>
  <c r="C74" i="6"/>
  <c r="C69" i="6" s="1"/>
  <c r="C68" i="6" s="1"/>
  <c r="N69" i="6"/>
  <c r="M69" i="6"/>
  <c r="L69" i="6"/>
  <c r="K69" i="6"/>
  <c r="J69" i="6"/>
  <c r="I69" i="6"/>
  <c r="N68" i="6"/>
  <c r="N78" i="6" s="1"/>
  <c r="M68" i="6"/>
  <c r="M78" i="6" s="1"/>
  <c r="L68" i="6"/>
  <c r="L78" i="6" s="1"/>
  <c r="K68" i="6"/>
  <c r="K78" i="6" s="1"/>
  <c r="J68" i="6"/>
  <c r="J78" i="6" s="1"/>
  <c r="I68" i="6"/>
  <c r="I78" i="6" s="1"/>
  <c r="N62" i="6"/>
  <c r="N50" i="6" s="1"/>
  <c r="M62" i="6"/>
  <c r="M50" i="6" s="1"/>
  <c r="L62" i="6"/>
  <c r="L50" i="6" s="1"/>
  <c r="K62" i="6"/>
  <c r="K50" i="6" s="1"/>
  <c r="J62" i="6"/>
  <c r="J50" i="6" s="1"/>
  <c r="I62" i="6"/>
  <c r="I50" i="6" s="1"/>
  <c r="H62" i="6"/>
  <c r="H50" i="6" s="1"/>
  <c r="G62" i="6"/>
  <c r="F62" i="6"/>
  <c r="E62" i="6"/>
  <c r="D62" i="6"/>
  <c r="C62" i="6"/>
  <c r="W57" i="6"/>
  <c r="W59" i="6" s="1"/>
  <c r="W61" i="6" s="1"/>
  <c r="W63" i="6" s="1"/>
  <c r="W70" i="6" s="1"/>
  <c r="W72" i="6" s="1"/>
  <c r="W73" i="6" s="1"/>
  <c r="Y73" i="6" s="1"/>
  <c r="W54" i="6"/>
  <c r="W55" i="6" s="1"/>
  <c r="N51" i="6"/>
  <c r="M51" i="6"/>
  <c r="L51" i="6"/>
  <c r="K51" i="6"/>
  <c r="J51" i="6"/>
  <c r="I51" i="6"/>
  <c r="H51" i="6"/>
  <c r="G51" i="6"/>
  <c r="G50" i="6" s="1"/>
  <c r="G78" i="6" s="1"/>
  <c r="F51" i="6"/>
  <c r="E51" i="6"/>
  <c r="D51" i="6"/>
  <c r="C51" i="6"/>
  <c r="F50" i="6"/>
  <c r="E50" i="6"/>
  <c r="D50" i="6"/>
  <c r="C50" i="6"/>
  <c r="E48" i="6"/>
  <c r="N44" i="6"/>
  <c r="M44" i="6"/>
  <c r="L44" i="6"/>
  <c r="K44" i="6"/>
  <c r="J44" i="6"/>
  <c r="I44" i="6"/>
  <c r="H44" i="6"/>
  <c r="H24" i="6" s="1"/>
  <c r="H48" i="6" s="1"/>
  <c r="H79" i="6" s="1"/>
  <c r="G44" i="6"/>
  <c r="F44" i="6"/>
  <c r="F24" i="6" s="1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N38" i="6"/>
  <c r="M38" i="6"/>
  <c r="L38" i="6"/>
  <c r="K38" i="6"/>
  <c r="J38" i="6"/>
  <c r="I38" i="6"/>
  <c r="H38" i="6"/>
  <c r="G38" i="6"/>
  <c r="F38" i="6"/>
  <c r="E38" i="6"/>
  <c r="D38" i="6"/>
  <c r="C38" i="6"/>
  <c r="C24" i="6" s="1"/>
  <c r="C48" i="6" s="1"/>
  <c r="K35" i="6"/>
  <c r="K31" i="6" s="1"/>
  <c r="J35" i="6"/>
  <c r="I35" i="6"/>
  <c r="H35" i="6"/>
  <c r="G35" i="6"/>
  <c r="N32" i="6"/>
  <c r="N31" i="6" s="1"/>
  <c r="M32" i="6"/>
  <c r="M31" i="6" s="1"/>
  <c r="L32" i="6"/>
  <c r="L31" i="6" s="1"/>
  <c r="K32" i="6"/>
  <c r="J32" i="6"/>
  <c r="I32" i="6"/>
  <c r="H32" i="6"/>
  <c r="H31" i="6" s="1"/>
  <c r="G32" i="6"/>
  <c r="J31" i="6"/>
  <c r="I31" i="6"/>
  <c r="G31" i="6"/>
  <c r="F31" i="6"/>
  <c r="E31" i="6"/>
  <c r="E24" i="6" s="1"/>
  <c r="D31" i="6"/>
  <c r="C31" i="6"/>
  <c r="W30" i="6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W29" i="6"/>
  <c r="N25" i="6"/>
  <c r="M25" i="6"/>
  <c r="L25" i="6"/>
  <c r="K25" i="6"/>
  <c r="J25" i="6"/>
  <c r="I25" i="6"/>
  <c r="I24" i="6" s="1"/>
  <c r="H25" i="6"/>
  <c r="G25" i="6"/>
  <c r="J24" i="6"/>
  <c r="J48" i="6" s="1"/>
  <c r="J79" i="6" s="1"/>
  <c r="D24" i="6"/>
  <c r="J23" i="6"/>
  <c r="H23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L23" i="6" s="1"/>
  <c r="K3" i="6"/>
  <c r="K23" i="6" s="1"/>
  <c r="J3" i="6"/>
  <c r="I3" i="6"/>
  <c r="I23" i="6" s="1"/>
  <c r="H3" i="6"/>
  <c r="G3" i="6"/>
  <c r="G23" i="6" s="1"/>
  <c r="F3" i="6"/>
  <c r="F23" i="6" s="1"/>
  <c r="E3" i="6"/>
  <c r="E23" i="6" s="1"/>
  <c r="D3" i="6"/>
  <c r="D23" i="6" s="1"/>
  <c r="C3" i="6"/>
  <c r="C23" i="6" s="1"/>
  <c r="F2" i="6"/>
  <c r="G2" i="6" s="1"/>
  <c r="H2" i="6" s="1"/>
  <c r="I2" i="6" s="1"/>
  <c r="J2" i="6" s="1"/>
  <c r="K2" i="6" s="1"/>
  <c r="L2" i="6" s="1"/>
  <c r="M2" i="6" s="1"/>
  <c r="N2" i="6" s="1"/>
  <c r="D2" i="6"/>
  <c r="E2" i="6" s="1"/>
  <c r="G18" i="4"/>
  <c r="G19" i="4" s="1"/>
  <c r="G12" i="4"/>
  <c r="G13" i="4" s="1"/>
  <c r="G9" i="4"/>
  <c r="H9" i="4" s="1"/>
  <c r="G6" i="4"/>
  <c r="H6" i="4" s="1"/>
  <c r="I6" i="4" s="1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G65" i="2"/>
  <c r="F65" i="2"/>
  <c r="U60" i="2" s="1"/>
  <c r="E65" i="2"/>
  <c r="D65" i="2"/>
  <c r="C65" i="2"/>
  <c r="D64" i="2"/>
  <c r="D68" i="2" s="1"/>
  <c r="J61" i="2"/>
  <c r="J63" i="2" s="1"/>
  <c r="I61" i="2"/>
  <c r="I63" i="2" s="1"/>
  <c r="X67" i="2" s="1"/>
  <c r="H61" i="2"/>
  <c r="G61" i="2"/>
  <c r="F61" i="2"/>
  <c r="E61" i="2"/>
  <c r="D61" i="2"/>
  <c r="C61" i="2"/>
  <c r="M60" i="2"/>
  <c r="L60" i="2"/>
  <c r="K60" i="2"/>
  <c r="J60" i="2"/>
  <c r="I60" i="2"/>
  <c r="H60" i="2"/>
  <c r="G60" i="2"/>
  <c r="F60" i="2"/>
  <c r="E60" i="2"/>
  <c r="D60" i="2"/>
  <c r="C60" i="2"/>
  <c r="K59" i="2"/>
  <c r="J58" i="2"/>
  <c r="I58" i="2"/>
  <c r="H58" i="2"/>
  <c r="G58" i="2"/>
  <c r="F58" i="2"/>
  <c r="E58" i="2"/>
  <c r="D58" i="2"/>
  <c r="C58" i="2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U50" i="2" s="1"/>
  <c r="E56" i="2"/>
  <c r="D56" i="2"/>
  <c r="C56" i="2"/>
  <c r="J55" i="2"/>
  <c r="I55" i="2"/>
  <c r="H55" i="2"/>
  <c r="G55" i="2"/>
  <c r="V50" i="2" s="1"/>
  <c r="F55" i="2"/>
  <c r="E55" i="2"/>
  <c r="D55" i="2"/>
  <c r="C55" i="2"/>
  <c r="R50" i="2" s="1"/>
  <c r="AB54" i="2"/>
  <c r="AA54" i="2"/>
  <c r="Z54" i="2"/>
  <c r="J54" i="2"/>
  <c r="I54" i="2"/>
  <c r="H54" i="2"/>
  <c r="G54" i="2"/>
  <c r="F54" i="2"/>
  <c r="E54" i="2"/>
  <c r="D54" i="2"/>
  <c r="C54" i="2"/>
  <c r="J53" i="2"/>
  <c r="I53" i="2"/>
  <c r="I64" i="2" s="1"/>
  <c r="I68" i="2" s="1"/>
  <c r="H53" i="2"/>
  <c r="G53" i="2"/>
  <c r="F53" i="2"/>
  <c r="F64" i="2" s="1"/>
  <c r="E53" i="2"/>
  <c r="D53" i="2"/>
  <c r="C53" i="2"/>
  <c r="C64" i="2" s="1"/>
  <c r="C68" i="2" s="1"/>
  <c r="AB51" i="2"/>
  <c r="F51" i="2"/>
  <c r="J50" i="2"/>
  <c r="I50" i="2"/>
  <c r="H50" i="2"/>
  <c r="G50" i="2"/>
  <c r="F50" i="2"/>
  <c r="E50" i="2"/>
  <c r="D50" i="2"/>
  <c r="C50" i="2"/>
  <c r="X49" i="2"/>
  <c r="J49" i="2"/>
  <c r="I49" i="2"/>
  <c r="H49" i="2"/>
  <c r="G49" i="2"/>
  <c r="F49" i="2"/>
  <c r="E49" i="2"/>
  <c r="D49" i="2"/>
  <c r="C49" i="2"/>
  <c r="J48" i="2"/>
  <c r="I48" i="2"/>
  <c r="H48" i="2"/>
  <c r="G48" i="2"/>
  <c r="F48" i="2"/>
  <c r="E48" i="2"/>
  <c r="D48" i="2"/>
  <c r="C48" i="2"/>
  <c r="T47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X51" i="2" s="1"/>
  <c r="H45" i="2"/>
  <c r="G45" i="2"/>
  <c r="V51" i="2" s="1"/>
  <c r="F45" i="2"/>
  <c r="U51" i="2" s="1"/>
  <c r="E45" i="2"/>
  <c r="T51" i="2" s="1"/>
  <c r="D45" i="2"/>
  <c r="S51" i="2" s="1"/>
  <c r="C45" i="2"/>
  <c r="R51" i="2" s="1"/>
  <c r="R44" i="2"/>
  <c r="J44" i="2"/>
  <c r="Y48" i="2" s="1"/>
  <c r="I44" i="2"/>
  <c r="X48" i="2" s="1"/>
  <c r="H44" i="2"/>
  <c r="W48" i="2" s="1"/>
  <c r="G44" i="2"/>
  <c r="V48" i="2" s="1"/>
  <c r="F44" i="2"/>
  <c r="U48" i="2" s="1"/>
  <c r="E44" i="2"/>
  <c r="T48" i="2" s="1"/>
  <c r="D44" i="2"/>
  <c r="S48" i="2" s="1"/>
  <c r="C44" i="2"/>
  <c r="Y43" i="2"/>
  <c r="V43" i="2"/>
  <c r="J43" i="2"/>
  <c r="I43" i="2"/>
  <c r="X52" i="2" s="1"/>
  <c r="H43" i="2"/>
  <c r="W52" i="2" s="1"/>
  <c r="G43" i="2"/>
  <c r="F43" i="2"/>
  <c r="E43" i="2"/>
  <c r="T52" i="2" s="1"/>
  <c r="D43" i="2"/>
  <c r="S52" i="2" s="1"/>
  <c r="C43" i="2"/>
  <c r="R52" i="2" s="1"/>
  <c r="J42" i="2"/>
  <c r="I42" i="2"/>
  <c r="H42" i="2"/>
  <c r="H51" i="2" s="1"/>
  <c r="G42" i="2"/>
  <c r="G51" i="2" s="1"/>
  <c r="F42" i="2"/>
  <c r="E42" i="2"/>
  <c r="D42" i="2"/>
  <c r="D51" i="2" s="1"/>
  <c r="C42" i="2"/>
  <c r="C51" i="2" s="1"/>
  <c r="M40" i="2"/>
  <c r="AB18" i="2" s="1"/>
  <c r="AB40" i="2" s="1"/>
  <c r="L40" i="2"/>
  <c r="K40" i="2"/>
  <c r="Z18" i="2" s="1"/>
  <c r="Z40" i="2" s="1"/>
  <c r="J40" i="2"/>
  <c r="I40" i="2"/>
  <c r="H40" i="2"/>
  <c r="G40" i="2"/>
  <c r="F40" i="2"/>
  <c r="E40" i="2"/>
  <c r="T18" i="2" s="1"/>
  <c r="T40" i="2" s="1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Y54" i="2" s="1"/>
  <c r="X27" i="2"/>
  <c r="W27" i="2"/>
  <c r="W54" i="2" s="1"/>
  <c r="V27" i="2"/>
  <c r="V55" i="2" s="1"/>
  <c r="U27" i="2"/>
  <c r="U54" i="2" s="1"/>
  <c r="T27" i="2"/>
  <c r="T54" i="2" s="1"/>
  <c r="S27" i="2"/>
  <c r="R27" i="2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G22" i="2"/>
  <c r="V44" i="2" s="1"/>
  <c r="C22" i="2"/>
  <c r="AB21" i="2"/>
  <c r="AA21" i="2"/>
  <c r="Z21" i="2"/>
  <c r="Y21" i="2"/>
  <c r="X21" i="2"/>
  <c r="W21" i="2"/>
  <c r="V21" i="2"/>
  <c r="U21" i="2"/>
  <c r="T21" i="2"/>
  <c r="S21" i="2"/>
  <c r="R21" i="2"/>
  <c r="M21" i="2"/>
  <c r="AB49" i="2" s="1"/>
  <c r="L21" i="2"/>
  <c r="I21" i="2"/>
  <c r="H21" i="2"/>
  <c r="W51" i="2" s="1"/>
  <c r="G21" i="2"/>
  <c r="F21" i="2"/>
  <c r="F22" i="2" s="1"/>
  <c r="E21" i="2"/>
  <c r="E22" i="2" s="1"/>
  <c r="D21" i="2"/>
  <c r="C21" i="2"/>
  <c r="R49" i="2" s="1"/>
  <c r="M20" i="2"/>
  <c r="AB53" i="2" s="1"/>
  <c r="L20" i="2"/>
  <c r="K20" i="2"/>
  <c r="J20" i="2"/>
  <c r="J21" i="2" s="1"/>
  <c r="I20" i="2"/>
  <c r="H20" i="2"/>
  <c r="G20" i="2"/>
  <c r="V53" i="2" s="1"/>
  <c r="F20" i="2"/>
  <c r="U53" i="2" s="1"/>
  <c r="E20" i="2"/>
  <c r="T53" i="2" s="1"/>
  <c r="D20" i="2"/>
  <c r="S53" i="2" s="1"/>
  <c r="C20" i="2"/>
  <c r="AA18" i="2"/>
  <c r="AA40" i="2" s="1"/>
  <c r="Y18" i="2"/>
  <c r="Y40" i="2" s="1"/>
  <c r="X18" i="2"/>
  <c r="X40" i="2" s="1"/>
  <c r="W18" i="2"/>
  <c r="W40" i="2" s="1"/>
  <c r="V18" i="2"/>
  <c r="V40" i="2" s="1"/>
  <c r="U18" i="2"/>
  <c r="U40" i="2" s="1"/>
  <c r="D18" i="2"/>
  <c r="C18" i="2" s="1"/>
  <c r="C40" i="2" s="1"/>
  <c r="R18" i="2" s="1"/>
  <c r="R40" i="2" s="1"/>
  <c r="C14" i="2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48" i="1"/>
  <c r="I48" i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J49" i="1" s="1"/>
  <c r="I40" i="1"/>
  <c r="H40" i="1"/>
  <c r="G40" i="1"/>
  <c r="G49" i="1" s="1"/>
  <c r="F40" i="1"/>
  <c r="E40" i="1"/>
  <c r="D40" i="1"/>
  <c r="C40" i="1"/>
  <c r="U38" i="1"/>
  <c r="R37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O35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R30" i="1"/>
  <c r="J30" i="1"/>
  <c r="J38" i="1" s="1"/>
  <c r="I30" i="1"/>
  <c r="H30" i="1"/>
  <c r="G30" i="1"/>
  <c r="F30" i="1"/>
  <c r="E30" i="1"/>
  <c r="D30" i="1"/>
  <c r="C30" i="1"/>
  <c r="J29" i="1"/>
  <c r="I29" i="1"/>
  <c r="H29" i="1"/>
  <c r="G29" i="1"/>
  <c r="F29" i="1"/>
  <c r="F38" i="1" s="1"/>
  <c r="E29" i="1"/>
  <c r="D29" i="1"/>
  <c r="D38" i="1" s="1"/>
  <c r="C29" i="1"/>
  <c r="G27" i="1"/>
  <c r="G27" i="3" s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D22" i="1"/>
  <c r="C22" i="1"/>
  <c r="J21" i="1"/>
  <c r="I21" i="1"/>
  <c r="H21" i="1"/>
  <c r="G21" i="1"/>
  <c r="G21" i="3" s="1"/>
  <c r="F21" i="1"/>
  <c r="E21" i="1"/>
  <c r="D21" i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I18" i="1"/>
  <c r="C18" i="1"/>
  <c r="U17" i="1"/>
  <c r="T17" i="1"/>
  <c r="S17" i="1"/>
  <c r="R17" i="1"/>
  <c r="Q17" i="1"/>
  <c r="P17" i="1"/>
  <c r="O17" i="1"/>
  <c r="N17" i="1"/>
  <c r="J17" i="1"/>
  <c r="I17" i="1"/>
  <c r="H17" i="1"/>
  <c r="G17" i="1"/>
  <c r="G17" i="3" s="1"/>
  <c r="F17" i="1"/>
  <c r="E17" i="1"/>
  <c r="D17" i="1"/>
  <c r="C17" i="1"/>
  <c r="U16" i="1"/>
  <c r="T16" i="1"/>
  <c r="S16" i="1"/>
  <c r="R16" i="1"/>
  <c r="Q16" i="1"/>
  <c r="P16" i="1"/>
  <c r="O16" i="1"/>
  <c r="N16" i="1"/>
  <c r="J16" i="1"/>
  <c r="J18" i="1" s="1"/>
  <c r="J18" i="3" s="1"/>
  <c r="I16" i="1"/>
  <c r="H16" i="1"/>
  <c r="G16" i="1"/>
  <c r="G16" i="3" s="1"/>
  <c r="F16" i="1"/>
  <c r="E16" i="1"/>
  <c r="E16" i="3" s="1"/>
  <c r="D16" i="1"/>
  <c r="C16" i="1"/>
  <c r="U14" i="1"/>
  <c r="U41" i="1" s="1"/>
  <c r="T14" i="1"/>
  <c r="S14" i="1"/>
  <c r="S41" i="1" s="1"/>
  <c r="R14" i="1"/>
  <c r="Q14" i="1"/>
  <c r="P14" i="1"/>
  <c r="O14" i="1"/>
  <c r="O41" i="1" s="1"/>
  <c r="N14" i="1"/>
  <c r="N41" i="1" s="1"/>
  <c r="J14" i="1"/>
  <c r="I14" i="1"/>
  <c r="H14" i="1"/>
  <c r="G14" i="1"/>
  <c r="G14" i="3" s="1"/>
  <c r="F14" i="1"/>
  <c r="F14" i="3" s="1"/>
  <c r="E14" i="1"/>
  <c r="D14" i="1"/>
  <c r="C14" i="1"/>
  <c r="J13" i="1"/>
  <c r="J13" i="3" s="1"/>
  <c r="I13" i="1"/>
  <c r="H13" i="1"/>
  <c r="G13" i="1"/>
  <c r="G13" i="3" s="1"/>
  <c r="F13" i="1"/>
  <c r="E13" i="1"/>
  <c r="E13" i="3" s="1"/>
  <c r="D13" i="1"/>
  <c r="C13" i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H10" i="1"/>
  <c r="G10" i="1"/>
  <c r="F10" i="1"/>
  <c r="E10" i="1"/>
  <c r="D10" i="1"/>
  <c r="C10" i="1"/>
  <c r="U9" i="1"/>
  <c r="T9" i="1"/>
  <c r="S9" i="1"/>
  <c r="R9" i="1"/>
  <c r="Q9" i="1"/>
  <c r="P9" i="1"/>
  <c r="O9" i="1"/>
  <c r="N9" i="1"/>
  <c r="G9" i="1"/>
  <c r="R31" i="1" s="1"/>
  <c r="F9" i="1"/>
  <c r="Q31" i="1" s="1"/>
  <c r="J8" i="1"/>
  <c r="J8" i="3" s="1"/>
  <c r="I8" i="1"/>
  <c r="T37" i="1" s="1"/>
  <c r="H8" i="1"/>
  <c r="S37" i="1" s="1"/>
  <c r="G8" i="1"/>
  <c r="F8" i="1"/>
  <c r="E8" i="1"/>
  <c r="D8" i="1"/>
  <c r="C8" i="1"/>
  <c r="U7" i="1"/>
  <c r="T7" i="1"/>
  <c r="S7" i="1"/>
  <c r="R7" i="1"/>
  <c r="Q7" i="1"/>
  <c r="P7" i="1"/>
  <c r="O7" i="1"/>
  <c r="N7" i="1"/>
  <c r="J7" i="1"/>
  <c r="I7" i="1"/>
  <c r="I9" i="1" s="1"/>
  <c r="H7" i="1"/>
  <c r="S40" i="1" s="1"/>
  <c r="G7" i="1"/>
  <c r="R40" i="1" s="1"/>
  <c r="F7" i="1"/>
  <c r="Q40" i="1" s="1"/>
  <c r="E7" i="1"/>
  <c r="E9" i="1" s="1"/>
  <c r="D7" i="1"/>
  <c r="D9" i="1" s="1"/>
  <c r="C7" i="1"/>
  <c r="C9" i="1" s="1"/>
  <c r="U5" i="1"/>
  <c r="S5" i="1"/>
  <c r="R5" i="1"/>
  <c r="Q5" i="1"/>
  <c r="O5" i="1"/>
  <c r="J5" i="1"/>
  <c r="J5" i="3" s="1"/>
  <c r="I5" i="1"/>
  <c r="I5" i="3" s="1"/>
  <c r="H5" i="1"/>
  <c r="H5" i="3" s="1"/>
  <c r="G5" i="1"/>
  <c r="G5" i="3" s="1"/>
  <c r="F5" i="1"/>
  <c r="F5" i="3" s="1"/>
  <c r="E5" i="1"/>
  <c r="E5" i="3" s="1"/>
  <c r="D5" i="1"/>
  <c r="D5" i="3" s="1"/>
  <c r="C5" i="1"/>
  <c r="C5" i="3" s="1"/>
  <c r="I9" i="3" l="1"/>
  <c r="T74" i="1"/>
  <c r="T75" i="1" s="1"/>
  <c r="T31" i="1"/>
  <c r="I12" i="1"/>
  <c r="D38" i="3"/>
  <c r="F38" i="3"/>
  <c r="J38" i="3"/>
  <c r="C9" i="3"/>
  <c r="N74" i="1"/>
  <c r="N75" i="1" s="1"/>
  <c r="C12" i="1"/>
  <c r="N31" i="1"/>
  <c r="D9" i="3"/>
  <c r="O74" i="1"/>
  <c r="O75" i="1" s="1"/>
  <c r="D12" i="1"/>
  <c r="O31" i="1"/>
  <c r="E9" i="3"/>
  <c r="P74" i="1"/>
  <c r="E12" i="1"/>
  <c r="P31" i="1"/>
  <c r="E8" i="3"/>
  <c r="P37" i="1"/>
  <c r="I18" i="3"/>
  <c r="F25" i="2"/>
  <c r="U44" i="2"/>
  <c r="J11" i="3"/>
  <c r="J23" i="3"/>
  <c r="U35" i="1"/>
  <c r="J24" i="3"/>
  <c r="J7" i="3"/>
  <c r="F8" i="3"/>
  <c r="Q36" i="1"/>
  <c r="J10" i="3"/>
  <c r="F13" i="3"/>
  <c r="Q42" i="1"/>
  <c r="F16" i="3"/>
  <c r="J22" i="3"/>
  <c r="J29" i="3"/>
  <c r="S30" i="1"/>
  <c r="H32" i="3"/>
  <c r="P35" i="1"/>
  <c r="T36" i="1"/>
  <c r="O40" i="1"/>
  <c r="G48" i="1"/>
  <c r="C14" i="3"/>
  <c r="R42" i="1"/>
  <c r="R41" i="1"/>
  <c r="C17" i="3"/>
  <c r="C21" i="3"/>
  <c r="C27" i="1"/>
  <c r="R27" i="1"/>
  <c r="T30" i="1"/>
  <c r="F33" i="3"/>
  <c r="Q35" i="1"/>
  <c r="U36" i="1"/>
  <c r="P40" i="1"/>
  <c r="H48" i="1"/>
  <c r="T34" i="1" s="1"/>
  <c r="F82" i="2"/>
  <c r="N5" i="1"/>
  <c r="G8" i="3"/>
  <c r="R36" i="1"/>
  <c r="H8" i="3"/>
  <c r="S36" i="1"/>
  <c r="H13" i="3"/>
  <c r="D14" i="3"/>
  <c r="H16" i="3"/>
  <c r="D17" i="3"/>
  <c r="D21" i="3"/>
  <c r="D27" i="1"/>
  <c r="D30" i="3"/>
  <c r="U30" i="1"/>
  <c r="J32" i="3"/>
  <c r="D34" i="3"/>
  <c r="S35" i="1"/>
  <c r="U37" i="1"/>
  <c r="O42" i="1"/>
  <c r="G54" i="1"/>
  <c r="P5" i="1"/>
  <c r="I8" i="3"/>
  <c r="I13" i="3"/>
  <c r="E14" i="3"/>
  <c r="T41" i="1"/>
  <c r="I16" i="3"/>
  <c r="E17" i="3"/>
  <c r="E21" i="3"/>
  <c r="E27" i="1"/>
  <c r="E34" i="3"/>
  <c r="C35" i="3"/>
  <c r="D37" i="3"/>
  <c r="S42" i="1"/>
  <c r="H54" i="1"/>
  <c r="AA51" i="2"/>
  <c r="AA48" i="2"/>
  <c r="AA49" i="2"/>
  <c r="I48" i="6"/>
  <c r="I79" i="6" s="1"/>
  <c r="I10" i="3"/>
  <c r="F9" i="3"/>
  <c r="Q74" i="1"/>
  <c r="Q75" i="1" s="1"/>
  <c r="Q76" i="1" s="1"/>
  <c r="J16" i="3"/>
  <c r="F17" i="3"/>
  <c r="F21" i="3"/>
  <c r="F27" i="1"/>
  <c r="F30" i="3"/>
  <c r="D31" i="3"/>
  <c r="F34" i="3"/>
  <c r="D36" i="3"/>
  <c r="C49" i="1"/>
  <c r="Q41" i="1"/>
  <c r="T42" i="1"/>
  <c r="C82" i="2"/>
  <c r="C69" i="2"/>
  <c r="G9" i="3"/>
  <c r="R74" i="1"/>
  <c r="R75" i="1" s="1"/>
  <c r="R76" i="1" s="1"/>
  <c r="C22" i="3"/>
  <c r="C38" i="1"/>
  <c r="C29" i="3" s="1"/>
  <c r="R38" i="1"/>
  <c r="J33" i="3"/>
  <c r="F37" i="3"/>
  <c r="D49" i="1"/>
  <c r="U40" i="1"/>
  <c r="U42" i="1"/>
  <c r="Z52" i="2"/>
  <c r="Z53" i="2"/>
  <c r="Z50" i="2"/>
  <c r="Z55" i="2"/>
  <c r="Z43" i="2"/>
  <c r="K21" i="2"/>
  <c r="Z51" i="2" s="1"/>
  <c r="D82" i="2"/>
  <c r="D69" i="2"/>
  <c r="D33" i="3"/>
  <c r="P36" i="1"/>
  <c r="C10" i="3"/>
  <c r="C18" i="3"/>
  <c r="D23" i="3"/>
  <c r="D24" i="3"/>
  <c r="D7" i="3"/>
  <c r="D11" i="3"/>
  <c r="O30" i="1"/>
  <c r="O76" i="1"/>
  <c r="H9" i="1"/>
  <c r="D10" i="3"/>
  <c r="H14" i="3"/>
  <c r="H17" i="3"/>
  <c r="D18" i="1"/>
  <c r="D18" i="3" s="1"/>
  <c r="H21" i="3"/>
  <c r="D22" i="3"/>
  <c r="H27" i="1"/>
  <c r="D29" i="3"/>
  <c r="H30" i="3"/>
  <c r="F31" i="3"/>
  <c r="F36" i="3"/>
  <c r="N38" i="1"/>
  <c r="E49" i="1"/>
  <c r="L22" i="2"/>
  <c r="E51" i="2"/>
  <c r="T5" i="1"/>
  <c r="E29" i="3"/>
  <c r="E38" i="1"/>
  <c r="E30" i="3" s="1"/>
  <c r="T38" i="1"/>
  <c r="U39" i="1" s="1"/>
  <c r="C32" i="3"/>
  <c r="O38" i="1"/>
  <c r="O39" i="1" s="1"/>
  <c r="H49" i="1"/>
  <c r="Z47" i="2"/>
  <c r="G64" i="2"/>
  <c r="W49" i="2"/>
  <c r="V49" i="2"/>
  <c r="P42" i="1"/>
  <c r="P41" i="1"/>
  <c r="I22" i="3"/>
  <c r="C24" i="3"/>
  <c r="C7" i="3"/>
  <c r="N76" i="1"/>
  <c r="C23" i="3"/>
  <c r="C11" i="3"/>
  <c r="E24" i="3"/>
  <c r="E7" i="3"/>
  <c r="E11" i="3"/>
  <c r="E23" i="3"/>
  <c r="I14" i="3"/>
  <c r="E15" i="1"/>
  <c r="E15" i="3" s="1"/>
  <c r="E18" i="1"/>
  <c r="E18" i="3" s="1"/>
  <c r="I27" i="1"/>
  <c r="F10" i="3"/>
  <c r="J14" i="3"/>
  <c r="J17" i="3"/>
  <c r="F18" i="1"/>
  <c r="F18" i="3" s="1"/>
  <c r="J21" i="3"/>
  <c r="F22" i="3"/>
  <c r="J27" i="1"/>
  <c r="F29" i="3"/>
  <c r="J30" i="3"/>
  <c r="J34" i="3"/>
  <c r="H35" i="3"/>
  <c r="P38" i="1"/>
  <c r="P39" i="1" s="1"/>
  <c r="G82" i="2"/>
  <c r="E10" i="3"/>
  <c r="E22" i="3"/>
  <c r="J9" i="1"/>
  <c r="F12" i="1"/>
  <c r="G11" i="3"/>
  <c r="R35" i="1"/>
  <c r="G24" i="3"/>
  <c r="G23" i="3"/>
  <c r="G7" i="3"/>
  <c r="C8" i="3"/>
  <c r="G10" i="3"/>
  <c r="G12" i="1"/>
  <c r="C13" i="3"/>
  <c r="N42" i="1"/>
  <c r="G15" i="1"/>
  <c r="G15" i="3" s="1"/>
  <c r="C16" i="3"/>
  <c r="G18" i="1"/>
  <c r="G18" i="3" s="1"/>
  <c r="G22" i="3"/>
  <c r="G38" i="1"/>
  <c r="P30" i="1"/>
  <c r="I31" i="3"/>
  <c r="E32" i="3"/>
  <c r="J37" i="3"/>
  <c r="Q38" i="1"/>
  <c r="Q39" i="1" s="1"/>
  <c r="F49" i="1"/>
  <c r="H82" i="2"/>
  <c r="I11" i="3"/>
  <c r="I23" i="3"/>
  <c r="T35" i="1"/>
  <c r="I24" i="3"/>
  <c r="T40" i="1"/>
  <c r="I7" i="3"/>
  <c r="T76" i="1"/>
  <c r="I38" i="1"/>
  <c r="I30" i="3" s="1"/>
  <c r="I17" i="3"/>
  <c r="I21" i="3"/>
  <c r="F24" i="3"/>
  <c r="F7" i="3"/>
  <c r="F11" i="3"/>
  <c r="F23" i="3"/>
  <c r="H24" i="3"/>
  <c r="H7" i="3"/>
  <c r="H11" i="3"/>
  <c r="H23" i="3"/>
  <c r="D8" i="3"/>
  <c r="O37" i="1"/>
  <c r="O36" i="1"/>
  <c r="H10" i="3"/>
  <c r="D13" i="3"/>
  <c r="D16" i="3"/>
  <c r="H18" i="1"/>
  <c r="H18" i="3" s="1"/>
  <c r="H22" i="3"/>
  <c r="H29" i="3"/>
  <c r="H38" i="1"/>
  <c r="Q30" i="1"/>
  <c r="J31" i="3"/>
  <c r="F32" i="3"/>
  <c r="C33" i="3"/>
  <c r="J35" i="3"/>
  <c r="J36" i="3"/>
  <c r="Q37" i="1"/>
  <c r="S38" i="1"/>
  <c r="S39" i="1" s="1"/>
  <c r="I49" i="1"/>
  <c r="C54" i="1"/>
  <c r="E25" i="2"/>
  <c r="T44" i="2"/>
  <c r="F48" i="6"/>
  <c r="D54" i="1"/>
  <c r="W53" i="2"/>
  <c r="U49" i="2"/>
  <c r="S49" i="2"/>
  <c r="Y50" i="2"/>
  <c r="Y67" i="2"/>
  <c r="Y59" i="2"/>
  <c r="C78" i="6"/>
  <c r="E54" i="1"/>
  <c r="X54" i="2"/>
  <c r="W43" i="2"/>
  <c r="R47" i="2"/>
  <c r="T49" i="2"/>
  <c r="V54" i="2"/>
  <c r="T55" i="2"/>
  <c r="S60" i="2"/>
  <c r="G24" i="6"/>
  <c r="G48" i="6" s="1"/>
  <c r="G79" i="6" s="1"/>
  <c r="F54" i="1"/>
  <c r="M22" i="2"/>
  <c r="X43" i="2"/>
  <c r="S47" i="2"/>
  <c r="AB48" i="2"/>
  <c r="F68" i="2"/>
  <c r="F69" i="2" s="1"/>
  <c r="C80" i="2"/>
  <c r="C81" i="2"/>
  <c r="W55" i="2"/>
  <c r="D80" i="2"/>
  <c r="AA52" i="2"/>
  <c r="U47" i="2"/>
  <c r="W47" i="2"/>
  <c r="Y49" i="2"/>
  <c r="H64" i="2"/>
  <c r="H68" i="2" s="1"/>
  <c r="H69" i="2" s="1"/>
  <c r="X55" i="2"/>
  <c r="E80" i="2"/>
  <c r="E63" i="2"/>
  <c r="E64" i="2"/>
  <c r="E68" i="2" s="1"/>
  <c r="I54" i="1"/>
  <c r="T53" i="1" s="1"/>
  <c r="AB52" i="2"/>
  <c r="AB55" i="2"/>
  <c r="D22" i="2"/>
  <c r="C25" i="2"/>
  <c r="D40" i="2"/>
  <c r="S18" i="2" s="1"/>
  <c r="S40" i="2" s="1"/>
  <c r="V47" i="2"/>
  <c r="AA43" i="2"/>
  <c r="X47" i="2"/>
  <c r="S50" i="2"/>
  <c r="Y55" i="2"/>
  <c r="F80" i="2"/>
  <c r="F81" i="2"/>
  <c r="F63" i="2"/>
  <c r="I9" i="4"/>
  <c r="I18" i="4" s="1"/>
  <c r="I19" i="4" s="1"/>
  <c r="H18" i="4"/>
  <c r="H19" i="4" s="1"/>
  <c r="K24" i="6"/>
  <c r="J54" i="1"/>
  <c r="M65" i="2"/>
  <c r="L65" i="2"/>
  <c r="K65" i="2"/>
  <c r="Z34" i="2"/>
  <c r="AB43" i="2"/>
  <c r="Y47" i="2"/>
  <c r="R48" i="2"/>
  <c r="T50" i="2"/>
  <c r="J64" i="2"/>
  <c r="G80" i="2"/>
  <c r="G81" i="2"/>
  <c r="G63" i="2"/>
  <c r="L24" i="6"/>
  <c r="L48" i="6" s="1"/>
  <c r="H37" i="3"/>
  <c r="C48" i="1"/>
  <c r="O34" i="1" s="1"/>
  <c r="R53" i="2"/>
  <c r="R55" i="2"/>
  <c r="U52" i="2"/>
  <c r="AA55" i="2"/>
  <c r="H80" i="2"/>
  <c r="X60" i="2"/>
  <c r="M24" i="6"/>
  <c r="M48" i="6" s="1"/>
  <c r="D48" i="1"/>
  <c r="P34" i="1" s="1"/>
  <c r="S55" i="2"/>
  <c r="I51" i="2"/>
  <c r="Y52" i="2"/>
  <c r="AA47" i="2"/>
  <c r="V52" i="2"/>
  <c r="X53" i="2"/>
  <c r="I81" i="2"/>
  <c r="C63" i="2"/>
  <c r="D48" i="6"/>
  <c r="N24" i="6"/>
  <c r="N48" i="6" s="1"/>
  <c r="D35" i="3"/>
  <c r="E48" i="1"/>
  <c r="H22" i="2"/>
  <c r="G25" i="2"/>
  <c r="J51" i="2"/>
  <c r="J80" i="2" s="1"/>
  <c r="S43" i="2"/>
  <c r="Y51" i="2"/>
  <c r="AB47" i="2"/>
  <c r="Y53" i="2"/>
  <c r="R54" i="2"/>
  <c r="L59" i="2"/>
  <c r="K57" i="2"/>
  <c r="K64" i="2" s="1"/>
  <c r="K63" i="2"/>
  <c r="R60" i="2"/>
  <c r="H31" i="3"/>
  <c r="D32" i="3"/>
  <c r="H34" i="3"/>
  <c r="E35" i="3"/>
  <c r="U45" i="1"/>
  <c r="F48" i="1"/>
  <c r="U53" i="1"/>
  <c r="U55" i="1"/>
  <c r="I22" i="2"/>
  <c r="U55" i="2"/>
  <c r="T43" i="2"/>
  <c r="AA50" i="2"/>
  <c r="S54" i="2"/>
  <c r="W50" i="2"/>
  <c r="F35" i="3"/>
  <c r="J22" i="2"/>
  <c r="U43" i="2"/>
  <c r="AB50" i="2"/>
  <c r="AA53" i="2"/>
  <c r="X50" i="2"/>
  <c r="X59" i="2"/>
  <c r="T60" i="2"/>
  <c r="D63" i="2"/>
  <c r="D81" i="2"/>
  <c r="H63" i="2"/>
  <c r="H81" i="2"/>
  <c r="H12" i="4"/>
  <c r="U67" i="2" l="1"/>
  <c r="U59" i="2"/>
  <c r="K22" i="2"/>
  <c r="D12" i="3"/>
  <c r="O64" i="1"/>
  <c r="D15" i="1"/>
  <c r="D15" i="3" s="1"/>
  <c r="D25" i="1"/>
  <c r="R59" i="2"/>
  <c r="R67" i="2"/>
  <c r="U34" i="1"/>
  <c r="H13" i="4"/>
  <c r="I12" i="4"/>
  <c r="I13" i="4" s="1"/>
  <c r="Y44" i="2"/>
  <c r="J25" i="2"/>
  <c r="E48" i="3"/>
  <c r="P55" i="1"/>
  <c r="P53" i="1"/>
  <c r="P45" i="1"/>
  <c r="Q34" i="1"/>
  <c r="E82" i="2"/>
  <c r="E69" i="2"/>
  <c r="G38" i="3"/>
  <c r="T45" i="1"/>
  <c r="Z48" i="2"/>
  <c r="H38" i="3"/>
  <c r="I29" i="3"/>
  <c r="G29" i="3"/>
  <c r="L25" i="2"/>
  <c r="AA44" i="2"/>
  <c r="E36" i="3"/>
  <c r="G32" i="3"/>
  <c r="E37" i="3"/>
  <c r="C36" i="3"/>
  <c r="I25" i="2"/>
  <c r="X44" i="2"/>
  <c r="G33" i="3"/>
  <c r="V67" i="2"/>
  <c r="V59" i="2"/>
  <c r="J54" i="3"/>
  <c r="J55" i="1"/>
  <c r="U46" i="1"/>
  <c r="Z49" i="2"/>
  <c r="J27" i="3"/>
  <c r="U27" i="1"/>
  <c r="G36" i="3"/>
  <c r="H27" i="3"/>
  <c r="S27" i="1"/>
  <c r="G34" i="3"/>
  <c r="W60" i="2"/>
  <c r="C34" i="3"/>
  <c r="N64" i="1"/>
  <c r="C12" i="3"/>
  <c r="C15" i="1"/>
  <c r="C15" i="3" s="1"/>
  <c r="C25" i="1"/>
  <c r="G35" i="3"/>
  <c r="R55" i="1"/>
  <c r="R53" i="1"/>
  <c r="R48" i="1"/>
  <c r="R45" i="1"/>
  <c r="S34" i="1"/>
  <c r="G38" i="2"/>
  <c r="V68" i="2" s="1"/>
  <c r="V74" i="2"/>
  <c r="G29" i="2"/>
  <c r="I82" i="2"/>
  <c r="I69" i="2"/>
  <c r="I80" i="2"/>
  <c r="E38" i="2"/>
  <c r="T74" i="2"/>
  <c r="E29" i="2"/>
  <c r="G68" i="2"/>
  <c r="G69" i="2" s="1"/>
  <c r="V60" i="2"/>
  <c r="I34" i="3"/>
  <c r="E31" i="3"/>
  <c r="I33" i="3"/>
  <c r="H33" i="3"/>
  <c r="D27" i="3"/>
  <c r="O27" i="1"/>
  <c r="I32" i="3"/>
  <c r="U74" i="2"/>
  <c r="F38" i="2"/>
  <c r="F29" i="2"/>
  <c r="D54" i="3"/>
  <c r="D55" i="1"/>
  <c r="D49" i="3" s="1"/>
  <c r="O46" i="1"/>
  <c r="AB44" i="2"/>
  <c r="M25" i="2"/>
  <c r="H25" i="2"/>
  <c r="W44" i="2"/>
  <c r="Y60" i="2"/>
  <c r="J68" i="2"/>
  <c r="Q64" i="1"/>
  <c r="F12" i="3"/>
  <c r="F15" i="1"/>
  <c r="F15" i="3" s="1"/>
  <c r="F25" i="1"/>
  <c r="R39" i="1"/>
  <c r="C31" i="3"/>
  <c r="G55" i="1"/>
  <c r="R46" i="1"/>
  <c r="W67" i="2"/>
  <c r="W59" i="2"/>
  <c r="S67" i="2"/>
  <c r="S59" i="2"/>
  <c r="F48" i="3"/>
  <c r="Q56" i="1"/>
  <c r="Q55" i="1"/>
  <c r="Q53" i="1"/>
  <c r="Q45" i="1"/>
  <c r="F55" i="1"/>
  <c r="F49" i="3" s="1"/>
  <c r="Q46" i="1"/>
  <c r="J9" i="3"/>
  <c r="U74" i="1"/>
  <c r="U31" i="1"/>
  <c r="J12" i="1"/>
  <c r="G31" i="3"/>
  <c r="G30" i="3"/>
  <c r="C30" i="3"/>
  <c r="P64" i="1"/>
  <c r="E12" i="3"/>
  <c r="E25" i="1"/>
  <c r="P48" i="1" s="1"/>
  <c r="I12" i="3"/>
  <c r="T64" i="1"/>
  <c r="I25" i="1"/>
  <c r="I15" i="1"/>
  <c r="I15" i="3" s="1"/>
  <c r="Q24" i="6"/>
  <c r="K48" i="6"/>
  <c r="K79" i="6" s="1"/>
  <c r="R74" i="2"/>
  <c r="C29" i="2"/>
  <c r="C38" i="2"/>
  <c r="E55" i="1"/>
  <c r="E56" i="1" s="1"/>
  <c r="P46" i="1"/>
  <c r="I36" i="3"/>
  <c r="H49" i="3"/>
  <c r="T39" i="1"/>
  <c r="F27" i="3"/>
  <c r="Q27" i="1"/>
  <c r="H54" i="3"/>
  <c r="H55" i="1"/>
  <c r="H56" i="1" s="1"/>
  <c r="S46" i="1"/>
  <c r="E27" i="3"/>
  <c r="P27" i="1"/>
  <c r="H48" i="3"/>
  <c r="S55" i="1"/>
  <c r="S53" i="1"/>
  <c r="S45" i="1"/>
  <c r="P75" i="1"/>
  <c r="P76" i="1" s="1"/>
  <c r="L63" i="2"/>
  <c r="M59" i="2"/>
  <c r="L57" i="2"/>
  <c r="L64" i="2" s="1"/>
  <c r="D25" i="2"/>
  <c r="S44" i="2"/>
  <c r="T67" i="2"/>
  <c r="T68" i="2"/>
  <c r="T59" i="2"/>
  <c r="C55" i="1"/>
  <c r="N46" i="1"/>
  <c r="I35" i="3"/>
  <c r="R64" i="1"/>
  <c r="G12" i="3"/>
  <c r="G25" i="1"/>
  <c r="I37" i="3"/>
  <c r="C56" i="1"/>
  <c r="C38" i="3"/>
  <c r="C27" i="3"/>
  <c r="N27" i="1"/>
  <c r="R34" i="1"/>
  <c r="I55" i="1"/>
  <c r="I49" i="3" s="1"/>
  <c r="T46" i="1"/>
  <c r="I38" i="3"/>
  <c r="C49" i="3"/>
  <c r="J82" i="2"/>
  <c r="J69" i="2"/>
  <c r="J81" i="2"/>
  <c r="T55" i="1"/>
  <c r="D48" i="3"/>
  <c r="O56" i="1"/>
  <c r="O45" i="1"/>
  <c r="O55" i="1"/>
  <c r="O48" i="1"/>
  <c r="O53" i="1"/>
  <c r="N56" i="1"/>
  <c r="C48" i="3"/>
  <c r="N45" i="1"/>
  <c r="N55" i="1"/>
  <c r="N48" i="1"/>
  <c r="N53" i="1"/>
  <c r="E81" i="2"/>
  <c r="H36" i="3"/>
  <c r="I27" i="3"/>
  <c r="T27" i="1"/>
  <c r="E38" i="3"/>
  <c r="G37" i="3"/>
  <c r="H9" i="3"/>
  <c r="S74" i="1"/>
  <c r="H12" i="1"/>
  <c r="S31" i="1"/>
  <c r="C37" i="3"/>
  <c r="E33" i="3"/>
  <c r="G50" i="3" l="1"/>
  <c r="G58" i="3"/>
  <c r="G55" i="3"/>
  <c r="G52" i="3"/>
  <c r="G51" i="3"/>
  <c r="G40" i="3"/>
  <c r="G53" i="3"/>
  <c r="G43" i="3"/>
  <c r="G44" i="3"/>
  <c r="G46" i="3"/>
  <c r="G41" i="3"/>
  <c r="G49" i="3"/>
  <c r="G47" i="3"/>
  <c r="G42" i="3"/>
  <c r="G45" i="3"/>
  <c r="G56" i="1"/>
  <c r="I56" i="1"/>
  <c r="G54" i="3"/>
  <c r="U19" i="2"/>
  <c r="U23" i="2" s="1"/>
  <c r="F39" i="2"/>
  <c r="U75" i="2"/>
  <c r="U45" i="2"/>
  <c r="G25" i="3"/>
  <c r="R65" i="1"/>
  <c r="G26" i="1"/>
  <c r="R32" i="1"/>
  <c r="R6" i="1"/>
  <c r="T75" i="2"/>
  <c r="T19" i="2"/>
  <c r="T23" i="2" s="1"/>
  <c r="E39" i="2"/>
  <c r="T45" i="2"/>
  <c r="Y74" i="2"/>
  <c r="J29" i="2"/>
  <c r="J38" i="2"/>
  <c r="D25" i="3"/>
  <c r="O6" i="1"/>
  <c r="D26" i="1"/>
  <c r="O65" i="1"/>
  <c r="O32" i="1"/>
  <c r="F31" i="2"/>
  <c r="U83" i="2"/>
  <c r="U84" i="2" s="1"/>
  <c r="U85" i="2" s="1"/>
  <c r="F25" i="3"/>
  <c r="Q65" i="1"/>
  <c r="F26" i="1"/>
  <c r="Q32" i="1"/>
  <c r="Q6" i="1"/>
  <c r="AA74" i="2"/>
  <c r="L29" i="2"/>
  <c r="L38" i="2"/>
  <c r="E54" i="3"/>
  <c r="G48" i="3"/>
  <c r="H38" i="2"/>
  <c r="W74" i="2"/>
  <c r="H29" i="2"/>
  <c r="U75" i="1"/>
  <c r="U76" i="1" s="1"/>
  <c r="H12" i="3"/>
  <c r="S64" i="1"/>
  <c r="H25" i="1"/>
  <c r="H15" i="1"/>
  <c r="H15" i="3" s="1"/>
  <c r="S75" i="1"/>
  <c r="S76" i="1" s="1"/>
  <c r="C58" i="3"/>
  <c r="C50" i="3"/>
  <c r="C55" i="3"/>
  <c r="C53" i="3"/>
  <c r="C41" i="3"/>
  <c r="C47" i="3"/>
  <c r="C42" i="3"/>
  <c r="C44" i="3"/>
  <c r="C43" i="3"/>
  <c r="C52" i="3"/>
  <c r="C46" i="3"/>
  <c r="C45" i="3"/>
  <c r="C51" i="3"/>
  <c r="C40" i="3"/>
  <c r="M57" i="2"/>
  <c r="M64" i="2" s="1"/>
  <c r="M63" i="2"/>
  <c r="R75" i="2"/>
  <c r="R45" i="2"/>
  <c r="R19" i="2"/>
  <c r="R23" i="2" s="1"/>
  <c r="C39" i="2"/>
  <c r="AB74" i="2"/>
  <c r="M29" i="2"/>
  <c r="M38" i="2"/>
  <c r="G31" i="2"/>
  <c r="V83" i="2"/>
  <c r="V84" i="2" s="1"/>
  <c r="V85" i="2" s="1"/>
  <c r="Z44" i="2"/>
  <c r="K25" i="2"/>
  <c r="E31" i="2"/>
  <c r="T83" i="2"/>
  <c r="T84" i="2" s="1"/>
  <c r="T85" i="2" s="1"/>
  <c r="S74" i="2"/>
  <c r="D29" i="2"/>
  <c r="D38" i="2"/>
  <c r="I54" i="3"/>
  <c r="C54" i="3"/>
  <c r="C31" i="2"/>
  <c r="R83" i="2"/>
  <c r="R84" i="2" s="1"/>
  <c r="R85" i="2" s="1"/>
  <c r="Q48" i="1"/>
  <c r="E25" i="3"/>
  <c r="P65" i="1"/>
  <c r="E26" i="1"/>
  <c r="P32" i="1"/>
  <c r="P6" i="1"/>
  <c r="H58" i="3"/>
  <c r="H50" i="3"/>
  <c r="H55" i="3"/>
  <c r="H43" i="3"/>
  <c r="H45" i="3"/>
  <c r="H46" i="3"/>
  <c r="H51" i="3"/>
  <c r="H44" i="3"/>
  <c r="H52" i="3"/>
  <c r="H53" i="3"/>
  <c r="H40" i="3"/>
  <c r="H47" i="3"/>
  <c r="H42" i="3"/>
  <c r="H41" i="3"/>
  <c r="E49" i="3"/>
  <c r="V75" i="2"/>
  <c r="G39" i="2"/>
  <c r="V45" i="2"/>
  <c r="V19" i="2"/>
  <c r="V23" i="2" s="1"/>
  <c r="X74" i="2"/>
  <c r="I29" i="2"/>
  <c r="I38" i="2"/>
  <c r="I25" i="3"/>
  <c r="T65" i="1"/>
  <c r="T32" i="1"/>
  <c r="I26" i="1"/>
  <c r="T6" i="1"/>
  <c r="T56" i="1"/>
  <c r="T48" i="1"/>
  <c r="C25" i="3"/>
  <c r="N6" i="1"/>
  <c r="C26" i="1"/>
  <c r="N65" i="1"/>
  <c r="N32" i="1"/>
  <c r="R68" i="2"/>
  <c r="U68" i="2"/>
  <c r="F58" i="3"/>
  <c r="F50" i="3"/>
  <c r="F55" i="3"/>
  <c r="F56" i="1"/>
  <c r="F44" i="3"/>
  <c r="F45" i="3"/>
  <c r="F53" i="3"/>
  <c r="F51" i="3"/>
  <c r="F47" i="3"/>
  <c r="F52" i="3"/>
  <c r="F42" i="3"/>
  <c r="F46" i="3"/>
  <c r="F43" i="3"/>
  <c r="F40" i="3"/>
  <c r="F41" i="3"/>
  <c r="I55" i="3"/>
  <c r="I50" i="3"/>
  <c r="I58" i="3"/>
  <c r="I47" i="3"/>
  <c r="I48" i="3"/>
  <c r="I52" i="3"/>
  <c r="I45" i="3"/>
  <c r="I53" i="3"/>
  <c r="I40" i="3"/>
  <c r="I42" i="3"/>
  <c r="I43" i="3"/>
  <c r="I41" i="3"/>
  <c r="I46" i="3"/>
  <c r="I44" i="3"/>
  <c r="I51" i="3"/>
  <c r="E58" i="3"/>
  <c r="E50" i="3"/>
  <c r="E55" i="3"/>
  <c r="E53" i="3"/>
  <c r="E52" i="3"/>
  <c r="E44" i="3"/>
  <c r="E51" i="3"/>
  <c r="E40" i="3"/>
  <c r="E47" i="3"/>
  <c r="E42" i="3"/>
  <c r="E43" i="3"/>
  <c r="E41" i="3"/>
  <c r="E45" i="3"/>
  <c r="E46" i="3"/>
  <c r="F54" i="3"/>
  <c r="R56" i="1"/>
  <c r="J12" i="3"/>
  <c r="U64" i="1"/>
  <c r="J25" i="1"/>
  <c r="J15" i="1"/>
  <c r="J15" i="3" s="1"/>
  <c r="D55" i="3"/>
  <c r="D58" i="3"/>
  <c r="D50" i="3"/>
  <c r="D43" i="3"/>
  <c r="D51" i="3"/>
  <c r="D45" i="3"/>
  <c r="D53" i="3"/>
  <c r="D47" i="3"/>
  <c r="D52" i="3"/>
  <c r="D40" i="3"/>
  <c r="D56" i="1"/>
  <c r="D41" i="3"/>
  <c r="D46" i="3"/>
  <c r="D44" i="3"/>
  <c r="D42" i="3"/>
  <c r="J55" i="3"/>
  <c r="J50" i="3"/>
  <c r="J58" i="3"/>
  <c r="J42" i="3"/>
  <c r="J43" i="3"/>
  <c r="J48" i="3"/>
  <c r="J40" i="3"/>
  <c r="J56" i="1"/>
  <c r="J47" i="3"/>
  <c r="J45" i="3"/>
  <c r="J53" i="3"/>
  <c r="J46" i="3"/>
  <c r="J51" i="3"/>
  <c r="J52" i="3"/>
  <c r="J44" i="3"/>
  <c r="J49" i="3"/>
  <c r="J41" i="3"/>
  <c r="P56" i="1"/>
  <c r="I39" i="2" l="1"/>
  <c r="X75" i="2"/>
  <c r="X45" i="2"/>
  <c r="X19" i="2"/>
  <c r="X23" i="2" s="1"/>
  <c r="X68" i="2"/>
  <c r="E26" i="3"/>
  <c r="P57" i="1"/>
  <c r="P47" i="1"/>
  <c r="M30" i="2"/>
  <c r="AB22" i="2" s="1"/>
  <c r="AB83" i="2"/>
  <c r="AB84" i="2" s="1"/>
  <c r="AB85" i="2" s="1"/>
  <c r="O11" i="1"/>
  <c r="O8" i="1"/>
  <c r="I31" i="2"/>
  <c r="X83" i="2"/>
  <c r="X84" i="2" s="1"/>
  <c r="X85" i="2" s="1"/>
  <c r="S75" i="2"/>
  <c r="S45" i="2"/>
  <c r="S19" i="2"/>
  <c r="S23" i="2" s="1"/>
  <c r="D39" i="2"/>
  <c r="S68" i="2"/>
  <c r="H25" i="3"/>
  <c r="S32" i="1"/>
  <c r="S65" i="1"/>
  <c r="H26" i="1"/>
  <c r="S6" i="1"/>
  <c r="S56" i="1"/>
  <c r="S48" i="1"/>
  <c r="Q8" i="1"/>
  <c r="Q11" i="1" s="1"/>
  <c r="C26" i="3"/>
  <c r="N47" i="1"/>
  <c r="N57" i="1"/>
  <c r="D31" i="2"/>
  <c r="S83" i="2"/>
  <c r="S84" i="2" s="1"/>
  <c r="S85" i="2" s="1"/>
  <c r="R61" i="2"/>
  <c r="R69" i="2"/>
  <c r="Y75" i="2"/>
  <c r="Y45" i="2"/>
  <c r="J39" i="2"/>
  <c r="Y19" i="2"/>
  <c r="Y23" i="2" s="1"/>
  <c r="Y68" i="2"/>
  <c r="R70" i="2"/>
  <c r="R62" i="2"/>
  <c r="R46" i="2"/>
  <c r="R25" i="2"/>
  <c r="F26" i="3"/>
  <c r="Q57" i="1"/>
  <c r="Q47" i="1"/>
  <c r="J31" i="2"/>
  <c r="D9" i="2" s="1"/>
  <c r="Y83" i="2"/>
  <c r="Y84" i="2" s="1"/>
  <c r="Y85" i="2" s="1"/>
  <c r="U61" i="2"/>
  <c r="U69" i="2"/>
  <c r="H31" i="2"/>
  <c r="W83" i="2"/>
  <c r="W84" i="2" s="1"/>
  <c r="W85" i="2" s="1"/>
  <c r="U62" i="2"/>
  <c r="U25" i="2"/>
  <c r="U46" i="2"/>
  <c r="U70" i="2"/>
  <c r="V61" i="2"/>
  <c r="V69" i="2"/>
  <c r="Z74" i="2"/>
  <c r="K29" i="2"/>
  <c r="K38" i="2"/>
  <c r="T69" i="2"/>
  <c r="T61" i="2"/>
  <c r="H39" i="2"/>
  <c r="W75" i="2"/>
  <c r="W19" i="2"/>
  <c r="W23" i="2" s="1"/>
  <c r="W45" i="2"/>
  <c r="W68" i="2"/>
  <c r="T62" i="2"/>
  <c r="T25" i="2"/>
  <c r="T46" i="2"/>
  <c r="T70" i="2"/>
  <c r="I26" i="3"/>
  <c r="T57" i="1"/>
  <c r="T47" i="1"/>
  <c r="J25" i="3"/>
  <c r="U65" i="1"/>
  <c r="U32" i="1"/>
  <c r="U6" i="1"/>
  <c r="J26" i="1"/>
  <c r="U56" i="1"/>
  <c r="U48" i="1"/>
  <c r="R11" i="1"/>
  <c r="R8" i="1"/>
  <c r="N8" i="1"/>
  <c r="N11" i="1" s="1"/>
  <c r="T8" i="1"/>
  <c r="T11" i="1" s="1"/>
  <c r="P8" i="1"/>
  <c r="P11" i="1" s="1"/>
  <c r="AA75" i="2"/>
  <c r="AA45" i="2"/>
  <c r="AA19" i="2"/>
  <c r="L39" i="2"/>
  <c r="AA61" i="2" s="1"/>
  <c r="V62" i="2"/>
  <c r="V70" i="2"/>
  <c r="V25" i="2"/>
  <c r="V46" i="2"/>
  <c r="AB75" i="2"/>
  <c r="AB45" i="2"/>
  <c r="AB19" i="2"/>
  <c r="M39" i="2"/>
  <c r="AB61" i="2" s="1"/>
  <c r="L30" i="2"/>
  <c r="AA22" i="2" s="1"/>
  <c r="AA83" i="2"/>
  <c r="AA84" i="2" s="1"/>
  <c r="AA85" i="2" s="1"/>
  <c r="D26" i="3"/>
  <c r="O57" i="1"/>
  <c r="O47" i="1"/>
  <c r="G26" i="3"/>
  <c r="R47" i="1"/>
  <c r="R57" i="1"/>
  <c r="Q49" i="1" l="1"/>
  <c r="Q66" i="1"/>
  <c r="Q58" i="1"/>
  <c r="Q13" i="1"/>
  <c r="Q33" i="1"/>
  <c r="T66" i="1"/>
  <c r="T58" i="1"/>
  <c r="T49" i="1"/>
  <c r="T13" i="1"/>
  <c r="T33" i="1"/>
  <c r="P49" i="1"/>
  <c r="P66" i="1"/>
  <c r="P58" i="1"/>
  <c r="P33" i="1"/>
  <c r="P13" i="1"/>
  <c r="N66" i="1"/>
  <c r="N58" i="1"/>
  <c r="N49" i="1"/>
  <c r="N13" i="1"/>
  <c r="N33" i="1"/>
  <c r="O33" i="1"/>
  <c r="O49" i="1"/>
  <c r="O66" i="1"/>
  <c r="O58" i="1"/>
  <c r="O13" i="1"/>
  <c r="W61" i="2"/>
  <c r="W69" i="2"/>
  <c r="V76" i="2"/>
  <c r="V63" i="2"/>
  <c r="V64" i="2"/>
  <c r="V72" i="2"/>
  <c r="V71" i="2"/>
  <c r="V31" i="2"/>
  <c r="V35" i="2" s="1"/>
  <c r="R64" i="2"/>
  <c r="R72" i="2"/>
  <c r="R63" i="2"/>
  <c r="R31" i="2"/>
  <c r="R35" i="2" s="1"/>
  <c r="R71" i="2"/>
  <c r="M31" i="2"/>
  <c r="G9" i="2" s="1"/>
  <c r="M66" i="2" s="1"/>
  <c r="U76" i="2"/>
  <c r="U63" i="2"/>
  <c r="U72" i="2"/>
  <c r="U64" i="2"/>
  <c r="U71" i="2"/>
  <c r="U31" i="2"/>
  <c r="U35" i="2" s="1"/>
  <c r="R49" i="1"/>
  <c r="R58" i="1"/>
  <c r="R33" i="1"/>
  <c r="R13" i="1"/>
  <c r="R66" i="1"/>
  <c r="S61" i="2"/>
  <c r="S69" i="2"/>
  <c r="S46" i="2"/>
  <c r="S62" i="2"/>
  <c r="S25" i="2"/>
  <c r="S70" i="2"/>
  <c r="AA23" i="2"/>
  <c r="T72" i="2"/>
  <c r="T76" i="2"/>
  <c r="T63" i="2"/>
  <c r="T64" i="2"/>
  <c r="T71" i="2"/>
  <c r="T31" i="2"/>
  <c r="T35" i="2" s="1"/>
  <c r="H26" i="3"/>
  <c r="S47" i="1"/>
  <c r="S57" i="1"/>
  <c r="J26" i="3"/>
  <c r="U47" i="1"/>
  <c r="U57" i="1"/>
  <c r="Y70" i="2"/>
  <c r="Y25" i="2"/>
  <c r="Y46" i="2"/>
  <c r="Y62" i="2"/>
  <c r="X62" i="2"/>
  <c r="X70" i="2"/>
  <c r="X25" i="2"/>
  <c r="X46" i="2"/>
  <c r="L31" i="2"/>
  <c r="F9" i="2" s="1"/>
  <c r="L66" i="2" s="1"/>
  <c r="U8" i="1"/>
  <c r="U11" i="1" s="1"/>
  <c r="Z45" i="2"/>
  <c r="Z75" i="2"/>
  <c r="Z19" i="2"/>
  <c r="Z23" i="2" s="1"/>
  <c r="K39" i="2"/>
  <c r="Z61" i="2" s="1"/>
  <c r="Y61" i="2"/>
  <c r="Y69" i="2"/>
  <c r="K30" i="2"/>
  <c r="Z22" i="2" s="1"/>
  <c r="Z83" i="2"/>
  <c r="Z84" i="2" s="1"/>
  <c r="Z85" i="2" s="1"/>
  <c r="AB23" i="2"/>
  <c r="W62" i="2"/>
  <c r="W70" i="2"/>
  <c r="W25" i="2"/>
  <c r="W46" i="2"/>
  <c r="S8" i="1"/>
  <c r="S11" i="1" s="1"/>
  <c r="X61" i="2"/>
  <c r="X69" i="2"/>
  <c r="S49" i="1" l="1"/>
  <c r="S33" i="1"/>
  <c r="S13" i="1"/>
  <c r="S66" i="1"/>
  <c r="S58" i="1"/>
  <c r="U66" i="1"/>
  <c r="U58" i="1"/>
  <c r="U49" i="1"/>
  <c r="U33" i="1"/>
  <c r="U13" i="1"/>
  <c r="Z62" i="2"/>
  <c r="Z46" i="2"/>
  <c r="Z25" i="2"/>
  <c r="Y63" i="2"/>
  <c r="Y64" i="2"/>
  <c r="Y71" i="2"/>
  <c r="Y72" i="2"/>
  <c r="Y76" i="2"/>
  <c r="Y31" i="2"/>
  <c r="Y35" i="2" s="1"/>
  <c r="S71" i="2"/>
  <c r="S76" i="2"/>
  <c r="S72" i="2"/>
  <c r="S64" i="2"/>
  <c r="S63" i="2"/>
  <c r="S31" i="2"/>
  <c r="S35" i="2" s="1"/>
  <c r="N59" i="1"/>
  <c r="N50" i="1"/>
  <c r="N15" i="1"/>
  <c r="AB62" i="2"/>
  <c r="AB25" i="2"/>
  <c r="AB46" i="2"/>
  <c r="AA60" i="2"/>
  <c r="AA59" i="2"/>
  <c r="L68" i="2"/>
  <c r="X76" i="2"/>
  <c r="X63" i="2"/>
  <c r="X64" i="2"/>
  <c r="X71" i="2"/>
  <c r="X72" i="2"/>
  <c r="X31" i="2"/>
  <c r="X35" i="2" s="1"/>
  <c r="Q59" i="1"/>
  <c r="Q67" i="1"/>
  <c r="Q50" i="1"/>
  <c r="Q15" i="1"/>
  <c r="AA62" i="2"/>
  <c r="AA25" i="2"/>
  <c r="AA46" i="2"/>
  <c r="K31" i="2"/>
  <c r="E9" i="2" s="1"/>
  <c r="K66" i="2" s="1"/>
  <c r="AB60" i="2"/>
  <c r="AB59" i="2"/>
  <c r="M68" i="2"/>
  <c r="P59" i="1"/>
  <c r="P67" i="1"/>
  <c r="P50" i="1"/>
  <c r="P15" i="1"/>
  <c r="W63" i="2"/>
  <c r="W64" i="2"/>
  <c r="W71" i="2"/>
  <c r="W76" i="2"/>
  <c r="W31" i="2"/>
  <c r="W35" i="2" s="1"/>
  <c r="W72" i="2"/>
  <c r="T50" i="1"/>
  <c r="T59" i="1"/>
  <c r="T67" i="1"/>
  <c r="T15" i="1"/>
  <c r="R59" i="1"/>
  <c r="R67" i="1"/>
  <c r="R50" i="1"/>
  <c r="R15" i="1"/>
  <c r="O59" i="1"/>
  <c r="O67" i="1"/>
  <c r="O50" i="1"/>
  <c r="O15" i="1"/>
  <c r="R51" i="1" l="1"/>
  <c r="R60" i="1"/>
  <c r="R18" i="1"/>
  <c r="U50" i="1"/>
  <c r="U59" i="1"/>
  <c r="U67" i="1"/>
  <c r="U15" i="1"/>
  <c r="P51" i="1"/>
  <c r="P60" i="1"/>
  <c r="P18" i="1"/>
  <c r="Q51" i="1"/>
  <c r="Q60" i="1"/>
  <c r="Q18" i="1"/>
  <c r="T60" i="1"/>
  <c r="T51" i="1"/>
  <c r="T18" i="1"/>
  <c r="AB63" i="2"/>
  <c r="AB64" i="2"/>
  <c r="AB76" i="2"/>
  <c r="AB31" i="2"/>
  <c r="AB35" i="2" s="1"/>
  <c r="N51" i="1"/>
  <c r="N18" i="1"/>
  <c r="N60" i="1"/>
  <c r="O51" i="1"/>
  <c r="O18" i="1"/>
  <c r="O60" i="1"/>
  <c r="Z63" i="2"/>
  <c r="Z64" i="2"/>
  <c r="Z76" i="2"/>
  <c r="Z31" i="2"/>
  <c r="Z35" i="2" s="1"/>
  <c r="K42" i="2" s="1"/>
  <c r="K68" i="2"/>
  <c r="Z59" i="2"/>
  <c r="Z60" i="2"/>
  <c r="S67" i="1"/>
  <c r="S50" i="1"/>
  <c r="S59" i="1"/>
  <c r="S15" i="1"/>
  <c r="AA64" i="2"/>
  <c r="AA31" i="2"/>
  <c r="AA35" i="2" s="1"/>
  <c r="AA63" i="2"/>
  <c r="AA76" i="2"/>
  <c r="N61" i="1" l="1"/>
  <c r="N52" i="1"/>
  <c r="N21" i="1"/>
  <c r="N24" i="1" s="1"/>
  <c r="N25" i="1" s="1"/>
  <c r="U60" i="1"/>
  <c r="U51" i="1"/>
  <c r="U18" i="1"/>
  <c r="K51" i="2"/>
  <c r="L42" i="2"/>
  <c r="Z67" i="2"/>
  <c r="Z69" i="2"/>
  <c r="Z68" i="2"/>
  <c r="Z70" i="2"/>
  <c r="T61" i="1"/>
  <c r="T52" i="1"/>
  <c r="T21" i="1"/>
  <c r="T24" i="1" s="1"/>
  <c r="T25" i="1" s="1"/>
  <c r="O61" i="1"/>
  <c r="O52" i="1"/>
  <c r="O21" i="1"/>
  <c r="O24" i="1" s="1"/>
  <c r="O25" i="1" s="1"/>
  <c r="R61" i="1"/>
  <c r="R52" i="1"/>
  <c r="R21" i="1"/>
  <c r="R24" i="1" s="1"/>
  <c r="R25" i="1" s="1"/>
  <c r="P61" i="1"/>
  <c r="P52" i="1"/>
  <c r="P21" i="1"/>
  <c r="P24" i="1" s="1"/>
  <c r="P25" i="1" s="1"/>
  <c r="Z72" i="2"/>
  <c r="Z71" i="2"/>
  <c r="S60" i="1"/>
  <c r="S51" i="1"/>
  <c r="S18" i="1"/>
  <c r="Q61" i="1"/>
  <c r="Q52" i="1"/>
  <c r="Q21" i="1"/>
  <c r="Q24" i="1" s="1"/>
  <c r="Q25" i="1" s="1"/>
  <c r="L51" i="2" l="1"/>
  <c r="M42" i="2"/>
  <c r="AA68" i="2"/>
  <c r="AA69" i="2"/>
  <c r="AA67" i="2"/>
  <c r="AA70" i="2"/>
  <c r="AA71" i="2"/>
  <c r="AA72" i="2"/>
  <c r="K69" i="2"/>
  <c r="K82" i="2"/>
  <c r="K80" i="2"/>
  <c r="K81" i="2"/>
  <c r="U61" i="1"/>
  <c r="U52" i="1"/>
  <c r="U21" i="1"/>
  <c r="U24" i="1" s="1"/>
  <c r="U25" i="1" s="1"/>
  <c r="S61" i="1"/>
  <c r="S52" i="1"/>
  <c r="S21" i="1"/>
  <c r="S24" i="1" s="1"/>
  <c r="S25" i="1" s="1"/>
  <c r="M51" i="2" l="1"/>
  <c r="AB68" i="2"/>
  <c r="AB69" i="2"/>
  <c r="AB67" i="2"/>
  <c r="AB70" i="2"/>
  <c r="AB72" i="2"/>
  <c r="AB71" i="2"/>
  <c r="L82" i="2"/>
  <c r="L69" i="2"/>
  <c r="L80" i="2"/>
  <c r="L81" i="2"/>
  <c r="M69" i="2" l="1"/>
  <c r="M82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<sst xmlns="http://schemas.openxmlformats.org/spreadsheetml/2006/main" count="963" uniqueCount="624">
  <si>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</si>
  <si>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PFL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</si>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</sst>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zoomScale="85" zoomScaleNormal="85" workbookViewId="0">
      <selection activeCell="C7" sqref="C7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 ht="12.75" customHeight="1">
      <c r="A1" s="176" t="s">
        <v>0</v>
      </c>
      <c r="B1" s="176" t="s">
        <v>1</v>
      </c>
    </row>
    <row r="2" spans="1:21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6"/>
      <c r="F4" s="179"/>
      <c r="G4" s="176"/>
      <c r="H4" s="179"/>
      <c r="I4" s="180"/>
      <c r="J4" s="180"/>
      <c r="K4" s="121"/>
    </row>
    <row r="5" spans="1:21" ht="12.75" customHeight="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-10978</v>
      </c>
      <c r="O6" s="187">
        <f t="shared" si="1"/>
        <v>-16445</v>
      </c>
      <c r="P6" s="187">
        <f t="shared" si="1"/>
        <v>-55426</v>
      </c>
      <c r="Q6" s="187">
        <f t="shared" si="1"/>
        <v>-15745</v>
      </c>
      <c r="R6" s="187">
        <f t="shared" si="1"/>
        <v>2967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 ht="12.75" customHeight="1">
      <c r="A7" s="177" t="s">
        <v>9</v>
      </c>
      <c r="B7" s="177"/>
      <c r="C7" s="123">
        <f>SUMIF(PL.data!$D$3:$D$25, FSA!$A7, PL.data!E$3:E$25)</f>
        <v>81719</v>
      </c>
      <c r="D7" s="123">
        <f>SUMIF(PL.data!$D$3:$D$25, FSA!$A7, PL.data!F$3:F$25)</f>
        <v>34427</v>
      </c>
      <c r="E7" s="123">
        <f>SUMIF(PL.data!$D$3:$D$25, FSA!$A7, PL.data!G$3:G$25)</f>
        <v>38029</v>
      </c>
      <c r="F7" s="123">
        <f>SUMIF(PL.data!$D$3:$D$25, FSA!$A7, PL.data!H$3:H$25)</f>
        <v>137228</v>
      </c>
      <c r="G7" s="123">
        <f>SUMIF(PL.data!$D$3:$D$25, FSA!$A7, PL.data!I$3:I$25)</f>
        <v>37001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 ht="12.75" customHeight="1">
      <c r="A8" s="177" t="s">
        <v>11</v>
      </c>
      <c r="B8" s="191"/>
      <c r="C8" s="123">
        <f>-SUMIF(PL.data!$D$3:$D$25, FSA!$A8, PL.data!E$3:E$25)</f>
        <v>-83300</v>
      </c>
      <c r="D8" s="123">
        <f>-SUMIF(PL.data!$D$3:$D$25, FSA!$A8, PL.data!F$3:F$25)</f>
        <v>-33327</v>
      </c>
      <c r="E8" s="123">
        <f>-SUMIF(PL.data!$D$3:$D$25, FSA!$A8, PL.data!G$3:G$25)</f>
        <v>-84831</v>
      </c>
      <c r="F8" s="123">
        <f>-SUMIF(PL.data!$D$3:$D$25, FSA!$A8, PL.data!H$3:H$25)</f>
        <v>-135932</v>
      </c>
      <c r="G8" s="123">
        <f>-SUMIF(PL.data!$D$3:$D$25, FSA!$A8, PL.data!I$3:I$25)</f>
        <v>-30989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1698</v>
      </c>
      <c r="O8" s="190">
        <f>CF.data!F12-FSA!O7-FSA!O6</f>
        <v>8228</v>
      </c>
      <c r="P8" s="190">
        <f>CF.data!G12-FSA!P7-FSA!P6</f>
        <v>51742</v>
      </c>
      <c r="Q8" s="190">
        <f>CF.data!H12-FSA!Q7-FSA!Q6</f>
        <v>-23373</v>
      </c>
      <c r="R8" s="190">
        <f>CF.data!I12-FSA!R7-FSA!R6</f>
        <v>-6410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 ht="12.75" customHeight="1">
      <c r="A9" s="176" t="s">
        <v>13</v>
      </c>
      <c r="B9" s="176"/>
      <c r="C9" s="187">
        <f t="shared" ref="C9:J9" si="3">C7+C8</f>
        <v>-1581</v>
      </c>
      <c r="D9" s="187">
        <f t="shared" si="3"/>
        <v>1100</v>
      </c>
      <c r="E9" s="187">
        <f t="shared" si="3"/>
        <v>-46802</v>
      </c>
      <c r="F9" s="187">
        <f t="shared" si="3"/>
        <v>1296</v>
      </c>
      <c r="G9" s="187">
        <f t="shared" si="3"/>
        <v>6012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-19157</v>
      </c>
      <c r="O9" s="190">
        <f>SUMIF(CF.data!$D$4:$D$43, $L9, CF.data!F$4:F$43)</f>
        <v>-1804</v>
      </c>
      <c r="P9" s="190">
        <f>SUMIF(CF.data!$D$4:$D$43, $L9, CF.data!G$4:G$43)</f>
        <v>-648</v>
      </c>
      <c r="Q9" s="190">
        <f>SUMIF(CF.data!$D$4:$D$43, $L9, CF.data!H$4:H$43)</f>
        <v>-25290</v>
      </c>
      <c r="R9" s="190">
        <f>SUMIF(CF.data!$D$4:$D$43, $L9, CF.data!I$4:I$43)</f>
        <v>0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 ht="12.75" customHeight="1">
      <c r="A10" s="177" t="s">
        <v>15</v>
      </c>
      <c r="B10" s="191"/>
      <c r="C10" s="123">
        <f>-SUMIF(PL.data!$D$3:$D$25, FSA!$A10, PL.data!E$3:E$25)</f>
        <v>-11555</v>
      </c>
      <c r="D10" s="123">
        <f>-SUMIF(PL.data!$D$3:$D$25, FSA!$A10, PL.data!F$3:F$25)</f>
        <v>-18940</v>
      </c>
      <c r="E10" s="123">
        <f>-SUMIF(PL.data!$D$3:$D$25, FSA!$A10, PL.data!G$3:G$25)</f>
        <v>-9875</v>
      </c>
      <c r="F10" s="123">
        <f>-SUMIF(PL.data!$D$3:$D$25, FSA!$A10, PL.data!H$3:H$25)</f>
        <v>-18180</v>
      </c>
      <c r="G10" s="123">
        <f>-SUMIF(PL.data!$D$3:$D$25, FSA!$A10, PL.data!I$3:I$25)</f>
        <v>-4126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0</v>
      </c>
      <c r="O10" s="190">
        <f>SUMIF(CF.data!$D$4:$D$43, $L10, CF.data!F$4:F$43)</f>
        <v>0</v>
      </c>
      <c r="P10" s="190">
        <f>SUMIF(CF.data!$D$4:$D$43, $L10, CF.data!G$4:G$43)</f>
        <v>0</v>
      </c>
      <c r="Q10" s="190">
        <f>SUMIF(CF.data!$D$4:$D$43, $L10, CF.data!H$4:H$43)</f>
        <v>0</v>
      </c>
      <c r="R10" s="190">
        <f>SUMIF(CF.data!$D$4:$D$43, $L10, CF.data!I$4:I$43)</f>
        <v>-85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 ht="12.75" customHeigh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-28437</v>
      </c>
      <c r="O11" s="187">
        <f t="shared" si="4"/>
        <v>-10021</v>
      </c>
      <c r="P11" s="187">
        <f t="shared" si="4"/>
        <v>-4332</v>
      </c>
      <c r="Q11" s="187">
        <f t="shared" si="4"/>
        <v>-64408</v>
      </c>
      <c r="R11" s="187">
        <f t="shared" si="4"/>
        <v>-3528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 ht="12.75" customHeight="1">
      <c r="A12" s="176" t="s">
        <v>19</v>
      </c>
      <c r="B12" s="176"/>
      <c r="C12" s="187">
        <f t="shared" ref="C12:J12" si="5">SUM(C9:C11)</f>
        <v>-13136</v>
      </c>
      <c r="D12" s="187">
        <f t="shared" si="5"/>
        <v>-17840</v>
      </c>
      <c r="E12" s="187">
        <f t="shared" si="5"/>
        <v>-56677</v>
      </c>
      <c r="F12" s="187">
        <f t="shared" si="5"/>
        <v>-16884</v>
      </c>
      <c r="G12" s="187">
        <f t="shared" si="5"/>
        <v>1886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9548</v>
      </c>
      <c r="O12" s="190">
        <f>SUMIF(CF.data!$D$4:$D$43, $L12, CF.data!F$4:F$43)</f>
        <v>5193</v>
      </c>
      <c r="P12" s="190">
        <f>SUMIF(CF.data!$D$4:$D$43, $L12, CF.data!G$4:G$43)</f>
        <v>3040</v>
      </c>
      <c r="Q12" s="190">
        <f>SUMIF(CF.data!$D$4:$D$43, $L12, CF.data!H$4:H$43)</f>
        <v>154077</v>
      </c>
      <c r="R12" s="190">
        <f>SUMIF(CF.data!$D$4:$D$43, $L12, CF.data!I$4:I$43)</f>
        <v>-7753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 ht="12.75" customHeight="1">
      <c r="A13" s="177" t="s">
        <v>21</v>
      </c>
      <c r="B13" s="176"/>
      <c r="C13" s="123">
        <f>SUMIF(PL.data!$D$3:$D$25, FSA!$A13, PL.data!E$3:E$25)</f>
        <v>651</v>
      </c>
      <c r="D13" s="123">
        <f>SUMIF(PL.data!$D$3:$D$25, FSA!$A13, PL.data!F$3:F$25)</f>
        <v>106</v>
      </c>
      <c r="E13" s="123">
        <f>SUMIF(PL.data!$D$3:$D$25, FSA!$A13, PL.data!G$3:G$25)</f>
        <v>446</v>
      </c>
      <c r="F13" s="123">
        <f>SUMIF(PL.data!$D$3:$D$25, FSA!$A13, PL.data!H$3:H$25)</f>
        <v>17863</v>
      </c>
      <c r="G13" s="123">
        <f>SUMIF(PL.data!$D$3:$D$25, FSA!$A13, PL.data!I$3:I$25)</f>
        <v>-111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-18889</v>
      </c>
      <c r="O13" s="187">
        <f t="shared" si="6"/>
        <v>-4828</v>
      </c>
      <c r="P13" s="187">
        <f t="shared" si="6"/>
        <v>-1292</v>
      </c>
      <c r="Q13" s="187">
        <f t="shared" si="6"/>
        <v>89669</v>
      </c>
      <c r="R13" s="187">
        <f t="shared" si="6"/>
        <v>-11281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 ht="12.75" customHeight="1">
      <c r="A14" s="189" t="s">
        <v>23</v>
      </c>
      <c r="B14" s="191"/>
      <c r="C14" s="123">
        <f>-SUMIF(PL.data!$D$3:$D$25, FSA!$A14, PL.data!E$3:E$25)</f>
        <v>-7494</v>
      </c>
      <c r="D14" s="123">
        <f>-SUMIF(PL.data!$D$3:$D$25, FSA!$A14, PL.data!F$3:F$25)</f>
        <v>-10693</v>
      </c>
      <c r="E14" s="123">
        <f>-SUMIF(PL.data!$D$3:$D$25, FSA!$A14, PL.data!G$3:G$25)</f>
        <v>-11706</v>
      </c>
      <c r="F14" s="123">
        <f>-SUMIF(PL.data!$D$3:$D$25, FSA!$A14, PL.data!H$3:H$25)</f>
        <v>-337</v>
      </c>
      <c r="G14" s="123">
        <f>-SUMIF(PL.data!$D$3:$D$25, FSA!$A14, PL.data!I$3:I$25)</f>
        <v>0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541</v>
      </c>
      <c r="O14" s="190">
        <f>SUMIF(CF.data!$D$4:$D$43, $L14, CF.data!F$4:F$43)</f>
        <v>2798</v>
      </c>
      <c r="P14" s="190">
        <f>SUMIF(CF.data!$D$4:$D$43, $L14, CF.data!G$4:G$43)</f>
        <v>46886</v>
      </c>
      <c r="Q14" s="190">
        <f>SUMIF(CF.data!$D$4:$D$43, $L14, CF.data!H$4:H$43)</f>
        <v>0</v>
      </c>
      <c r="R14" s="190">
        <f>SUMIF(CF.data!$D$4:$D$43, $L14, CF.data!I$4:I$43)</f>
        <v>-2243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 ht="12.75" customHeight="1">
      <c r="A15" s="177" t="s">
        <v>25</v>
      </c>
      <c r="B15" s="189"/>
      <c r="C15" s="123">
        <f t="shared" ref="C15:J15" si="7">C16-C12-C13-C14</f>
        <v>-350</v>
      </c>
      <c r="D15" s="123">
        <f t="shared" si="7"/>
        <v>-5509</v>
      </c>
      <c r="E15" s="123">
        <f t="shared" si="7"/>
        <v>214</v>
      </c>
      <c r="F15" s="123">
        <f t="shared" si="7"/>
        <v>410</v>
      </c>
      <c r="G15" s="123">
        <f t="shared" si="7"/>
        <v>83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-18348</v>
      </c>
      <c r="O15" s="187">
        <f t="shared" si="8"/>
        <v>-2030</v>
      </c>
      <c r="P15" s="187">
        <f t="shared" si="8"/>
        <v>45594</v>
      </c>
      <c r="Q15" s="187">
        <f t="shared" si="8"/>
        <v>89669</v>
      </c>
      <c r="R15" s="187">
        <f t="shared" si="8"/>
        <v>-13524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 ht="12.75" customHeight="1">
      <c r="A16" s="176" t="s">
        <v>27</v>
      </c>
      <c r="B16" s="176"/>
      <c r="C16" s="175">
        <f>SUMIF(PL.data!$D$3:$D$25, FSA!$A16, PL.data!E$3:E$25)</f>
        <v>-20329</v>
      </c>
      <c r="D16" s="175">
        <f>SUMIF(PL.data!$D$3:$D$25, FSA!$A16, PL.data!F$3:F$25)</f>
        <v>-33936</v>
      </c>
      <c r="E16" s="175">
        <f>SUMIF(PL.data!$D$3:$D$25, FSA!$A16, PL.data!G$3:G$25)</f>
        <v>-67723</v>
      </c>
      <c r="F16" s="175">
        <f>SUMIF(PL.data!$D$3:$D$25, FSA!$A16, PL.data!H$3:H$25)</f>
        <v>1052</v>
      </c>
      <c r="G16" s="175">
        <f>SUMIF(PL.data!$D$3:$D$25, FSA!$A16, PL.data!I$3:I$25)</f>
        <v>1858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10</v>
      </c>
      <c r="O16" s="190">
        <f>SUMIF(CF.data!$D$4:$D$43, $L16, CF.data!F$4:F$43)</f>
        <v>4144</v>
      </c>
      <c r="P16" s="190">
        <f>SUMIF(CF.data!$D$4:$D$43, $L16, CF.data!G$4:G$43)</f>
        <v>1</v>
      </c>
      <c r="Q16" s="190">
        <f>SUMIF(CF.data!$D$4:$D$43, $L16, CF.data!H$4:H$43)</f>
        <v>201</v>
      </c>
      <c r="R16" s="190">
        <f>SUMIF(CF.data!$D$4:$D$43, $L16, CF.data!I$4:I$43)</f>
        <v>1828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 ht="12.75" customHeight="1">
      <c r="A17" s="189" t="s">
        <v>29</v>
      </c>
      <c r="B17" s="191"/>
      <c r="C17" s="123">
        <f>-SUMIF(PL.data!$D$3:$D$25, FSA!$A17, PL.data!E$3:E$25)</f>
        <v>0</v>
      </c>
      <c r="D17" s="123">
        <f>-SUMIF(PL.data!$D$3:$D$25, FSA!$A17, PL.data!F$3:F$25)</f>
        <v>0</v>
      </c>
      <c r="E17" s="123">
        <f>-SUMIF(PL.data!$D$3:$D$25, FSA!$A17, PL.data!G$3:G$25)</f>
        <v>0</v>
      </c>
      <c r="F17" s="123">
        <f>-SUMIF(PL.data!$D$3:$D$25, FSA!$A17, PL.data!H$3:H$25)</f>
        <v>0</v>
      </c>
      <c r="G17" s="123">
        <f>-SUMIF(PL.data!$D$3:$D$25, FSA!$A17, PL.data!I$3:I$25)</f>
        <v>0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0</v>
      </c>
      <c r="O17" s="190">
        <f>SUMIF(CF.data!$D$4:$D$43, $L17, CF.data!F$4:F$43)</f>
        <v>0</v>
      </c>
      <c r="P17" s="190">
        <f>SUMIF(CF.data!$D$4:$D$43, $L17, CF.data!G$4:G$43)</f>
        <v>0</v>
      </c>
      <c r="Q17" s="190">
        <f>SUMIF(CF.data!$D$4:$D$43, $L17, CF.data!H$4:H$43)</f>
        <v>-3000</v>
      </c>
      <c r="R17" s="190">
        <f>SUMIF(CF.data!$D$4:$D$43, $L17, CF.data!I$4:I$43)</f>
        <v>0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 ht="12.75" customHeight="1">
      <c r="A18" s="176" t="s">
        <v>31</v>
      </c>
      <c r="B18" s="176"/>
      <c r="C18" s="187">
        <f t="shared" ref="C18:J18" si="9">C16+C17</f>
        <v>-20329</v>
      </c>
      <c r="D18" s="187">
        <f t="shared" si="9"/>
        <v>-33936</v>
      </c>
      <c r="E18" s="187">
        <f t="shared" si="9"/>
        <v>-67723</v>
      </c>
      <c r="F18" s="187">
        <f t="shared" si="9"/>
        <v>1052</v>
      </c>
      <c r="G18" s="187">
        <f t="shared" si="9"/>
        <v>1858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-18338</v>
      </c>
      <c r="O18" s="194">
        <f t="shared" si="10"/>
        <v>2114</v>
      </c>
      <c r="P18" s="194">
        <f t="shared" si="10"/>
        <v>45595</v>
      </c>
      <c r="Q18" s="194">
        <f t="shared" si="10"/>
        <v>86870</v>
      </c>
      <c r="R18" s="194">
        <f t="shared" si="10"/>
        <v>-11696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 ht="12.75" customHeigh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 ht="12.75" customHeigh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0</v>
      </c>
      <c r="O20" s="190">
        <f>SUMIF(CF.data!$D$4:$D$43, $L20, CF.data!F$4:F$43)</f>
        <v>6860</v>
      </c>
      <c r="P20" s="190">
        <f>SUMIF(CF.data!$D$4:$D$43, $L20, CF.data!G$4:G$43)</f>
        <v>-1700</v>
      </c>
      <c r="Q20" s="190">
        <f>SUMIF(CF.data!$D$4:$D$43, $L20, CF.data!H$4:H$43)</f>
        <v>-50420</v>
      </c>
      <c r="R20" s="190">
        <f>SUMIF(CF.data!$D$4:$D$43, $L20, CF.data!I$4:I$43)</f>
        <v>-869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 ht="12.75" customHeight="1">
      <c r="A21" s="191" t="s">
        <v>36</v>
      </c>
      <c r="B21" s="191"/>
      <c r="C21" s="196">
        <f>SUMIF(CF.data!$D$4:$D$43, FSA!$A21, CF.data!E$4:E$43)</f>
        <v>2158</v>
      </c>
      <c r="D21" s="196">
        <f>SUMIF(CF.data!$D$4:$D$43, FSA!$A21, CF.data!F$4:F$43)</f>
        <v>1395</v>
      </c>
      <c r="E21" s="196">
        <f>SUMIF(CF.data!$D$4:$D$43, FSA!$A21, CF.data!G$4:G$43)</f>
        <v>1251</v>
      </c>
      <c r="F21" s="196">
        <f>SUMIF(CF.data!$D$4:$D$43, FSA!$A21, CF.data!H$4:H$43)</f>
        <v>1139</v>
      </c>
      <c r="G21" s="196">
        <f>SUMIF(CF.data!$D$4:$D$43, FSA!$A21, CF.data!I$4:I$43)</f>
        <v>1081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-18338</v>
      </c>
      <c r="O21" s="198">
        <f t="shared" si="11"/>
        <v>8974</v>
      </c>
      <c r="P21" s="198">
        <f t="shared" si="11"/>
        <v>43895</v>
      </c>
      <c r="Q21" s="198">
        <f t="shared" si="11"/>
        <v>36450</v>
      </c>
      <c r="R21" s="198">
        <f t="shared" si="11"/>
        <v>-12565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 ht="12.75" customHeigh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21087</v>
      </c>
      <c r="O22" s="190">
        <f>SUMIF(CF.data!$D$4:$D$43, $L22, CF.data!F$4:F$43)</f>
        <v>-12804</v>
      </c>
      <c r="P22" s="190">
        <f>SUMIF(CF.data!$D$4:$D$43, $L22, CF.data!G$4:G$43)</f>
        <v>-39154</v>
      </c>
      <c r="Q22" s="190">
        <f>SUMIF(CF.data!$D$4:$D$43, $L22, CF.data!H$4:H$43)</f>
        <v>-20851</v>
      </c>
      <c r="R22" s="190">
        <f>SUMIF(CF.data!$D$4:$D$43, $L22, CF.data!I$4:I$43)</f>
        <v>0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 ht="12.75" customHeigh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0</v>
      </c>
      <c r="O23" s="190">
        <f>SUMIF(CF.data!$D$4:$D$43, $L23, CF.data!F$4:F$43)</f>
        <v>0</v>
      </c>
      <c r="P23" s="190">
        <f>SUMIF(CF.data!$D$4:$D$43, $L23, CF.data!G$4:G$43)</f>
        <v>0</v>
      </c>
      <c r="Q23" s="190">
        <f>SUMIF(CF.data!$D$4:$D$43, $L23, CF.data!H$4:H$43)</f>
        <v>0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 ht="12.75" customHeight="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2749</v>
      </c>
      <c r="O24" s="199">
        <f t="shared" si="12"/>
        <v>-3830</v>
      </c>
      <c r="P24" s="199">
        <f t="shared" si="12"/>
        <v>4741</v>
      </c>
      <c r="Q24" s="199">
        <f t="shared" si="12"/>
        <v>15599</v>
      </c>
      <c r="R24" s="199">
        <f t="shared" si="12"/>
        <v>-12565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 ht="12.75" customHeight="1">
      <c r="A25" s="195" t="s">
        <v>8</v>
      </c>
      <c r="B25" s="195"/>
      <c r="C25" s="196">
        <f t="shared" ref="C25:J25" si="13">C12+C21+C22</f>
        <v>-10978</v>
      </c>
      <c r="D25" s="196">
        <f t="shared" si="13"/>
        <v>-16445</v>
      </c>
      <c r="E25" s="196">
        <f t="shared" si="13"/>
        <v>-55426</v>
      </c>
      <c r="F25" s="196">
        <f t="shared" si="13"/>
        <v>-15745</v>
      </c>
      <c r="G25" s="196">
        <f t="shared" si="13"/>
        <v>2967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-1</v>
      </c>
      <c r="O25" s="200">
        <f>O24-CF.data!F40</f>
        <v>1</v>
      </c>
      <c r="P25" s="200">
        <f>P24-CF.data!G40</f>
        <v>0</v>
      </c>
      <c r="Q25" s="200">
        <f>Q24-CF.data!H40</f>
        <v>1</v>
      </c>
      <c r="R25" s="200">
        <f>R24-CF.data!I40</f>
        <v>1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 ht="12.75" customHeight="1">
      <c r="A26" s="195" t="s">
        <v>45</v>
      </c>
      <c r="B26" s="176"/>
      <c r="C26" s="196">
        <f t="shared" ref="C26:J26" si="14">C25+C24</f>
        <v>-10978</v>
      </c>
      <c r="D26" s="196">
        <f t="shared" si="14"/>
        <v>-16445</v>
      </c>
      <c r="E26" s="196">
        <f t="shared" si="14"/>
        <v>-55426</v>
      </c>
      <c r="F26" s="196">
        <f t="shared" si="14"/>
        <v>-15745</v>
      </c>
      <c r="G26" s="196">
        <f t="shared" si="14"/>
        <v>2967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 ht="12.75" customHeight="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 ht="12.75" customHeight="1">
      <c r="A29" s="177" t="s">
        <v>48</v>
      </c>
      <c r="B29" s="189"/>
      <c r="C29" s="202">
        <f>SUMIF(BS.data!$D$5:$D$116,FSA!$A29,BS.data!E$5:E$116)</f>
        <v>12603</v>
      </c>
      <c r="D29" s="202">
        <f>SUMIF(BS.data!$D$5:$D$116,FSA!$A29,BS.data!F$5:F$116)</f>
        <v>1962</v>
      </c>
      <c r="E29" s="202">
        <f>SUMIF(BS.data!$D$5:$D$116,FSA!$A29,BS.data!G$5:G$116)</f>
        <v>8403</v>
      </c>
      <c r="F29" s="202">
        <f>SUMIF(BS.data!$D$5:$D$116,FSA!$A29,BS.data!H$5:H$116)</f>
        <v>74250</v>
      </c>
      <c r="G29" s="202">
        <f>SUMIF(BS.data!$D$5:$D$116,FSA!$A29,BS.data!I$5:I$116)</f>
        <v>62553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 ht="12.75" customHeight="1">
      <c r="A30" s="177" t="s">
        <v>50</v>
      </c>
      <c r="B30" s="189"/>
      <c r="C30" s="202">
        <f>SUMIF(BS.data!$D$5:$D$116,FSA!$A30,BS.data!E$5:E$116)</f>
        <v>43481</v>
      </c>
      <c r="D30" s="202">
        <f>SUMIF(BS.data!$D$5:$D$116,FSA!$A30,BS.data!F$5:F$116)</f>
        <v>51413</v>
      </c>
      <c r="E30" s="202">
        <f>SUMIF(BS.data!$D$5:$D$116,FSA!$A30,BS.data!G$5:G$116)</f>
        <v>54651</v>
      </c>
      <c r="F30" s="202">
        <f>SUMIF(BS.data!$D$5:$D$116,FSA!$A30,BS.data!H$5:H$116)</f>
        <v>52091</v>
      </c>
      <c r="G30" s="202">
        <f>SUMIF(BS.data!$D$5:$D$116,FSA!$A30,BS.data!I$5:I$116)</f>
        <v>64391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-0.57871486435223141</v>
      </c>
      <c r="P30" s="204">
        <f t="shared" si="17"/>
        <v>0.10462718215354228</v>
      </c>
      <c r="Q30" s="204">
        <f t="shared" si="17"/>
        <v>2.6085092955376159</v>
      </c>
      <c r="R30" s="204">
        <f t="shared" si="17"/>
        <v>-0.73036843792811967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 ht="12.75" customHeight="1">
      <c r="A31" s="189" t="s">
        <v>53</v>
      </c>
      <c r="B31" s="189"/>
      <c r="C31" s="202">
        <f>SUMIF(BS.data!$D$5:$D$116,FSA!$A31,BS.data!E$5:E$116)</f>
        <v>84475</v>
      </c>
      <c r="D31" s="202">
        <f>SUMIF(BS.data!$D$5:$D$116,FSA!$A31,BS.data!F$5:F$116)</f>
        <v>83621</v>
      </c>
      <c r="E31" s="202">
        <f>SUMIF(BS.data!$D$5:$D$116,FSA!$A31,BS.data!G$5:G$116)</f>
        <v>195304</v>
      </c>
      <c r="F31" s="202">
        <f>SUMIF(BS.data!$D$5:$D$116,FSA!$A31,BS.data!H$5:H$116)</f>
        <v>82642</v>
      </c>
      <c r="G31" s="202">
        <f>SUMIF(BS.data!$D$5:$D$116,FSA!$A31,BS.data!I$5:I$116)</f>
        <v>87291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-1.9346785937174954E-2</v>
      </c>
      <c r="O31" s="205">
        <f t="shared" si="18"/>
        <v>3.1951665843669215E-2</v>
      </c>
      <c r="P31" s="205">
        <f t="shared" si="18"/>
        <v>-1.2306923663519946</v>
      </c>
      <c r="Q31" s="205">
        <f t="shared" si="18"/>
        <v>9.4441367650916729E-3</v>
      </c>
      <c r="R31" s="205">
        <f t="shared" si="18"/>
        <v>0.16248209507851138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 ht="12.75" customHeight="1">
      <c r="A32" s="120" t="s">
        <v>55</v>
      </c>
      <c r="C32" s="202">
        <f>SUMIF(BS.data!$D$5:$D$116,FSA!$A32,BS.data!E$5:E$116)</f>
        <v>2135</v>
      </c>
      <c r="D32" s="202">
        <f>SUMIF(BS.data!$D$5:$D$116,FSA!$A32,BS.data!F$5:F$116)</f>
        <v>4404</v>
      </c>
      <c r="E32" s="202">
        <f>SUMIF(BS.data!$D$5:$D$116,FSA!$A32,BS.data!G$5:G$116)</f>
        <v>2802</v>
      </c>
      <c r="F32" s="202">
        <f>SUMIF(BS.data!$D$5:$D$116,FSA!$A32,BS.data!H$5:H$116)</f>
        <v>9464</v>
      </c>
      <c r="G32" s="202">
        <f>SUMIF(BS.data!$D$5:$D$116,FSA!$A32,BS.data!I$5:I$116)</f>
        <v>13894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-0.13433840355364113</v>
      </c>
      <c r="O32" s="206">
        <f t="shared" si="19"/>
        <v>-0.47767740436285472</v>
      </c>
      <c r="P32" s="206">
        <f t="shared" si="19"/>
        <v>-1.457466670172763</v>
      </c>
      <c r="Q32" s="206">
        <f t="shared" si="19"/>
        <v>-0.1147360596962719</v>
      </c>
      <c r="R32" s="206">
        <f t="shared" si="19"/>
        <v>8.0187021972379119E-2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 ht="12.75" customHeight="1">
      <c r="A33" s="120" t="s">
        <v>57</v>
      </c>
      <c r="C33" s="202">
        <f>SUMIF(BS.data!$D$5:$D$116,FSA!$A33,BS.data!E$5:E$116)</f>
        <v>67</v>
      </c>
      <c r="D33" s="202">
        <f>SUMIF(BS.data!$D$5:$D$116,FSA!$A33,BS.data!F$5:F$116)</f>
        <v>164</v>
      </c>
      <c r="E33" s="202">
        <f>SUMIF(BS.data!$D$5:$D$116,FSA!$A33,BS.data!G$5:G$116)</f>
        <v>0</v>
      </c>
      <c r="F33" s="202">
        <f>SUMIF(BS.data!$D$5:$D$116,FSA!$A33,BS.data!H$5:H$116)</f>
        <v>0</v>
      </c>
      <c r="G33" s="202">
        <f>SUMIF(BS.data!$D$5:$D$116,FSA!$A33,BS.data!I$5:I$116)</f>
        <v>10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-0.34798516868782048</v>
      </c>
      <c r="O33" s="205">
        <f t="shared" si="20"/>
        <v>-0.29107967583582656</v>
      </c>
      <c r="P33" s="205">
        <f t="shared" si="20"/>
        <v>-0.11391306634410582</v>
      </c>
      <c r="Q33" s="205">
        <f t="shared" si="20"/>
        <v>-0.46935027836884602</v>
      </c>
      <c r="R33" s="205">
        <f t="shared" si="20"/>
        <v>-9.5348774357449803E-2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 ht="12.75" customHeight="1">
      <c r="A34" s="189" t="s">
        <v>59</v>
      </c>
      <c r="B34" s="189"/>
      <c r="C34" s="202">
        <f>SUMIF(BS.data!$D$5:$D$116,FSA!$A34,BS.data!E$5:E$116)</f>
        <v>158238</v>
      </c>
      <c r="D34" s="202">
        <f>SUMIF(BS.data!$D$5:$D$116,FSA!$A34,BS.data!F$5:F$116)</f>
        <v>145791</v>
      </c>
      <c r="E34" s="202">
        <f>SUMIF(BS.data!$D$5:$D$116,FSA!$A34,BS.data!G$5:G$116)</f>
        <v>65237</v>
      </c>
      <c r="F34" s="202">
        <f>SUMIF(BS.data!$D$5:$D$116,FSA!$A34,BS.data!H$5:H$116)</f>
        <v>61148</v>
      </c>
      <c r="G34" s="202">
        <f>SUMIF(BS.data!$D$5:$D$116,FSA!$A34,BS.data!I$5:I$116)</f>
        <v>45623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-6.1865109414446728E-2</v>
      </c>
      <c r="P34" s="207">
        <f t="shared" si="21"/>
        <v>-0.1874725988199504</v>
      </c>
      <c r="Q34" s="207">
        <f t="shared" si="21"/>
        <v>5.9020740117531586E-3</v>
      </c>
      <c r="R34" s="207">
        <f t="shared" si="21"/>
        <v>8.2102314154032432E-3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 ht="12.75" customHeight="1">
      <c r="A35" s="177" t="s">
        <v>61</v>
      </c>
      <c r="B35" s="202"/>
      <c r="C35" s="202">
        <f>SUMIF(BS.data!$D$5:$D$116,FSA!$A35,BS.data!E$5:E$116)</f>
        <v>41627</v>
      </c>
      <c r="D35" s="202">
        <f>SUMIF(BS.data!$D$5:$D$116,FSA!$A35,BS.data!F$5:F$116)</f>
        <v>28456</v>
      </c>
      <c r="E35" s="202">
        <f>SUMIF(BS.data!$D$5:$D$116,FSA!$A35,BS.data!G$5:G$116)</f>
        <v>33357</v>
      </c>
      <c r="F35" s="202">
        <f>SUMIF(BS.data!$D$5:$D$116,FSA!$A35,BS.data!H$5:H$116)</f>
        <v>33207</v>
      </c>
      <c r="G35" s="202">
        <f>SUMIF(BS.data!$D$5:$D$116,FSA!$A35,BS.data!I$5:I$116)</f>
        <v>32776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503.03991053533565</v>
      </c>
      <c r="P35" s="131">
        <f t="shared" si="22"/>
        <v>508.99787004654343</v>
      </c>
      <c r="Q35" s="131">
        <f t="shared" si="22"/>
        <v>141.9565613431661</v>
      </c>
      <c r="R35" s="131">
        <f t="shared" si="22"/>
        <v>574.5240669171103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 ht="12.75" customHeight="1">
      <c r="A36" s="177" t="s">
        <v>63</v>
      </c>
      <c r="B36" s="189"/>
      <c r="C36" s="202">
        <f>SUMIF(BS.data!$D$5:$D$116,FSA!$A36,BS.data!E$5:E$116)</f>
        <v>195962</v>
      </c>
      <c r="D36" s="202">
        <f>SUMIF(BS.data!$D$5:$D$116,FSA!$A36,BS.data!F$5:F$116)</f>
        <v>189192</v>
      </c>
      <c r="E36" s="202">
        <f>SUMIF(BS.data!$D$5:$D$116,FSA!$A36,BS.data!G$5:G$116)</f>
        <v>16712</v>
      </c>
      <c r="F36" s="202">
        <f>SUMIF(BS.data!$D$5:$D$116,FSA!$A36,BS.data!H$5:H$116)</f>
        <v>15931</v>
      </c>
      <c r="G36" s="202">
        <f>SUMIF(BS.data!$D$5:$D$116,FSA!$A36,BS.data!I$5:I$116)</f>
        <v>17451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920.5004950940679</v>
      </c>
      <c r="P36" s="131">
        <f t="shared" si="23"/>
        <v>600.06144569791707</v>
      </c>
      <c r="Q36" s="131">
        <f t="shared" si="23"/>
        <v>373.16559014801516</v>
      </c>
      <c r="R36" s="131">
        <f t="shared" si="23"/>
        <v>1000.7671270450805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 ht="12.75" customHeight="1">
      <c r="A37" s="189" t="s">
        <v>65</v>
      </c>
      <c r="B37" s="189"/>
      <c r="C37" s="202">
        <f>SUMIF(BS.data!$D$5:$D$116,FSA!$A37,BS.data!E$5:E$116)</f>
        <v>0</v>
      </c>
      <c r="D37" s="202">
        <f>SUMIF(BS.data!$D$5:$D$116,FSA!$A37,BS.data!F$5:F$116)</f>
        <v>0</v>
      </c>
      <c r="E37" s="202">
        <f>SUMIF(BS.data!$D$5:$D$116,FSA!$A37,BS.data!G$5:G$116)</f>
        <v>0</v>
      </c>
      <c r="F37" s="202">
        <f>SUMIF(BS.data!$D$5:$D$116,FSA!$A37,BS.data!H$5:H$116)</f>
        <v>0</v>
      </c>
      <c r="G37" s="202">
        <f>SUMIF(BS.data!$D$5:$D$116,FSA!$A37,BS.data!I$5:I$116)</f>
        <v>0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468.31645512647401</v>
      </c>
      <c r="P37" s="131">
        <f t="shared" si="24"/>
        <v>185.38063915313975</v>
      </c>
      <c r="Q37" s="131">
        <f t="shared" si="24"/>
        <v>107.04683223964925</v>
      </c>
      <c r="R37" s="131">
        <f t="shared" si="24"/>
        <v>405.90628932847142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 ht="12.75" customHeight="1">
      <c r="A38" s="176" t="s">
        <v>67</v>
      </c>
      <c r="B38" s="176"/>
      <c r="C38" s="208">
        <f t="shared" ref="C38:J38" si="25">SUM(C29:C37)</f>
        <v>538588</v>
      </c>
      <c r="D38" s="208">
        <f t="shared" si="25"/>
        <v>505003</v>
      </c>
      <c r="E38" s="208">
        <f t="shared" si="25"/>
        <v>376466</v>
      </c>
      <c r="F38" s="208">
        <f t="shared" si="25"/>
        <v>328733</v>
      </c>
      <c r="G38" s="208">
        <f t="shared" si="25"/>
        <v>323989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68711</v>
      </c>
      <c r="O38" s="209">
        <f t="shared" si="26"/>
        <v>61241</v>
      </c>
      <c r="P38" s="209">
        <f t="shared" si="26"/>
        <v>173876</v>
      </c>
      <c r="Q38" s="209">
        <f t="shared" si="26"/>
        <v>88411</v>
      </c>
      <c r="R38" s="209">
        <f t="shared" si="26"/>
        <v>116163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1.8873558544165916</v>
      </c>
      <c r="P39" s="133">
        <f t="shared" si="27"/>
        <v>3.0912855978332323</v>
      </c>
      <c r="Q39" s="133">
        <f t="shared" si="27"/>
        <v>0.95566138105925902</v>
      </c>
      <c r="R39" s="133">
        <f t="shared" si="27"/>
        <v>2.7644387989513799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 ht="12.75" customHeight="1">
      <c r="A40" s="189" t="s">
        <v>70</v>
      </c>
      <c r="B40" s="189"/>
      <c r="C40" s="202">
        <f>SUMIF(BS.data!$D$5:$D$116,FSA!$A40,BS.data!E$5:E$116)</f>
        <v>41627</v>
      </c>
      <c r="D40" s="202">
        <f>SUMIF(BS.data!$D$5:$D$116,FSA!$A40,BS.data!F$5:F$116)</f>
        <v>43894</v>
      </c>
      <c r="E40" s="202">
        <f>SUMIF(BS.data!$D$5:$D$116,FSA!$A40,BS.data!G$5:G$116)</f>
        <v>42276</v>
      </c>
      <c r="F40" s="202">
        <f>SUMIF(BS.data!$D$5:$D$116,FSA!$A40,BS.data!H$5:H$116)</f>
        <v>37456</v>
      </c>
      <c r="G40" s="202">
        <f>SUMIF(BS.data!$D$5:$D$116,FSA!$A40,BS.data!I$5:I$116)</f>
        <v>31468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0.17877005042138988</v>
      </c>
      <c r="P40" s="210">
        <f t="shared" si="28"/>
        <v>0.36938573315719947</v>
      </c>
      <c r="Q40" s="210">
        <f t="shared" si="28"/>
        <v>8.4078056551174836</v>
      </c>
      <c r="R40" s="210">
        <f t="shared" si="28"/>
        <v>2.2168234377808398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 ht="12.75" customHeight="1">
      <c r="A41" s="189" t="s">
        <v>72</v>
      </c>
      <c r="B41" s="189"/>
      <c r="C41" s="202">
        <f>SUMIF(BS.data!$D$5:$D$116,FSA!$A41,BS.data!E$5:E$116)</f>
        <v>9727</v>
      </c>
      <c r="D41" s="202">
        <f>SUMIF(BS.data!$D$5:$D$116,FSA!$A41,BS.data!F$5:F$116)</f>
        <v>19431</v>
      </c>
      <c r="E41" s="202">
        <f>SUMIF(BS.data!$D$5:$D$116,FSA!$A41,BS.data!G$5:G$116)</f>
        <v>29882</v>
      </c>
      <c r="F41" s="202">
        <f>SUMIF(BS.data!$D$5:$D$116,FSA!$A41,BS.data!H$5:H$116)</f>
        <v>7114</v>
      </c>
      <c r="G41" s="202">
        <f>SUMIF(BS.data!$D$5:$D$116,FSA!$A41,BS.data!I$5:I$116)</f>
        <v>7508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-0.25069508804448565</v>
      </c>
      <c r="O41" s="137">
        <f t="shared" si="29"/>
        <v>-2.0057347670250896</v>
      </c>
      <c r="P41" s="137">
        <f t="shared" si="29"/>
        <v>-37.478816946442848</v>
      </c>
      <c r="Q41" s="137">
        <f t="shared" si="29"/>
        <v>0</v>
      </c>
      <c r="R41" s="137">
        <f t="shared" si="29"/>
        <v>2.0749306197964845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 ht="12.75" customHeight="1">
      <c r="A42" s="189" t="s">
        <v>74</v>
      </c>
      <c r="C42" s="202">
        <f>SUMIF(BS.data!$D$5:$D$116,FSA!$A42,BS.data!E$5:E$116)</f>
        <v>10093</v>
      </c>
      <c r="D42" s="202">
        <f>SUMIF(BS.data!$D$5:$D$116,FSA!$A42,BS.data!F$5:F$116)</f>
        <v>15036</v>
      </c>
      <c r="E42" s="202">
        <f>SUMIF(BS.data!$D$5:$D$116,FSA!$A42,BS.data!G$5:G$116)</f>
        <v>6723</v>
      </c>
      <c r="F42" s="202">
        <f>SUMIF(BS.data!$D$5:$D$116,FSA!$A42,BS.data!H$5:H$116)</f>
        <v>11216</v>
      </c>
      <c r="G42" s="202">
        <f>SUMIF(BS.data!$D$5:$D$116,FSA!$A42,BS.data!I$5:I$116)</f>
        <v>10447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-6.6202474332774505E-3</v>
      </c>
      <c r="O42" s="138">
        <f t="shared" si="30"/>
        <v>-8.1273419118714968E-2</v>
      </c>
      <c r="P42" s="138">
        <f t="shared" si="30"/>
        <v>-1.2329012069736254</v>
      </c>
      <c r="Q42" s="138">
        <f t="shared" si="30"/>
        <v>0</v>
      </c>
      <c r="R42" s="138">
        <f t="shared" si="30"/>
        <v>6.0619983243696114E-2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 ht="12.75" customHeight="1">
      <c r="A43" s="189" t="s">
        <v>76</v>
      </c>
      <c r="C43" s="202">
        <f>SUMIF(BS.data!$D$5:$D$116,FSA!$A43,BS.data!E$5:E$116)</f>
        <v>0</v>
      </c>
      <c r="D43" s="202">
        <f>SUMIF(BS.data!$D$5:$D$116,FSA!$A43,BS.data!F$5:F$116)</f>
        <v>0</v>
      </c>
      <c r="E43" s="202">
        <f>SUMIF(BS.data!$D$5:$D$116,FSA!$A43,BS.data!G$5:G$116)</f>
        <v>0</v>
      </c>
      <c r="F43" s="202">
        <f>SUMIF(BS.data!$D$5:$D$116,FSA!$A43,BS.data!H$5:H$116)</f>
        <v>0</v>
      </c>
      <c r="G43" s="202">
        <f>SUMIF(BS.data!$D$5:$D$116,FSA!$A43,BS.data!I$5:I$116)</f>
        <v>0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 ht="12.75" customHeight="1">
      <c r="A44" s="189" t="s">
        <v>77</v>
      </c>
      <c r="B44" s="189"/>
      <c r="C44" s="202">
        <f>SUMIF(BS.data!$D$5:$D$116,FSA!$A44,BS.data!E$5:E$116)</f>
        <v>77926</v>
      </c>
      <c r="D44" s="202">
        <f>SUMIF(BS.data!$D$5:$D$116,FSA!$A44,BS.data!F$5:F$116)</f>
        <v>74260</v>
      </c>
      <c r="E44" s="202">
        <f>SUMIF(BS.data!$D$5:$D$116,FSA!$A44,BS.data!G$5:G$116)</f>
        <v>51882</v>
      </c>
      <c r="F44" s="202">
        <f>SUMIF(BS.data!$D$5:$D$116,FSA!$A44,BS.data!H$5:H$116)</f>
        <v>47491</v>
      </c>
      <c r="G44" s="202">
        <f>SUMIF(BS.data!$D$5:$D$116,FSA!$A44,BS.data!I$5:I$116)</f>
        <v>47261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 ht="12.75" customHeight="1">
      <c r="A45" s="189" t="s">
        <v>79</v>
      </c>
      <c r="B45" s="189"/>
      <c r="C45" s="202">
        <f>SUMIF(BS.data!$D$5:$D$116,FSA!$A45,BS.data!E$5:E$116)</f>
        <v>99</v>
      </c>
      <c r="D45" s="202">
        <f>SUMIF(BS.data!$D$5:$D$116,FSA!$A45,BS.data!F$5:F$116)</f>
        <v>89</v>
      </c>
      <c r="E45" s="202">
        <f>SUMIF(BS.data!$D$5:$D$116,FSA!$A45,BS.data!G$5:G$116)</f>
        <v>392</v>
      </c>
      <c r="F45" s="202">
        <f>SUMIF(BS.data!$D$5:$D$116,FSA!$A45,BS.data!H$5:H$116)</f>
        <v>80</v>
      </c>
      <c r="G45" s="202">
        <f>SUMIF(BS.data!$D$5:$D$116,FSA!$A45,BS.data!I$5:I$116)</f>
        <v>72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0.22313479719893964</v>
      </c>
      <c r="O45" s="136">
        <f t="shared" si="31"/>
        <v>0.20529751477994307</v>
      </c>
      <c r="P45" s="136">
        <f t="shared" si="31"/>
        <v>9.2895298431325379E-2</v>
      </c>
      <c r="Q45" s="136">
        <f t="shared" si="31"/>
        <v>0</v>
      </c>
      <c r="R45" s="136">
        <f t="shared" si="31"/>
        <v>0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 ht="12.75" customHeight="1">
      <c r="A46" s="189" t="s">
        <v>81</v>
      </c>
      <c r="B46" s="189"/>
      <c r="C46" s="202">
        <f>SUMIF(BS.data!$D$5:$D$116,FSA!$A46,BS.data!E$5:E$116)</f>
        <v>72810</v>
      </c>
      <c r="D46" s="202">
        <f>SUMIF(BS.data!$D$5:$D$116,FSA!$A46,BS.data!F$5:F$116)</f>
        <v>60006</v>
      </c>
      <c r="E46" s="202">
        <f>SUMIF(BS.data!$D$5:$D$116,FSA!$A46,BS.data!G$5:G$116)</f>
        <v>20851</v>
      </c>
      <c r="F46" s="202">
        <f>SUMIF(BS.data!$D$5:$D$116,FSA!$A46,BS.data!H$5:H$116)</f>
        <v>0</v>
      </c>
      <c r="G46" s="202">
        <f>SUMIF(BS.data!$D$5:$D$116,FSA!$A46,BS.data!I$5:I$116)</f>
        <v>0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1.5371298555694783</v>
      </c>
      <c r="O46" s="137">
        <f t="shared" si="32"/>
        <v>1.3740762330995318</v>
      </c>
      <c r="P46" s="137">
        <f t="shared" si="32"/>
        <v>1.476632501348631</v>
      </c>
      <c r="Q46" s="137">
        <f t="shared" si="32"/>
        <v>2.1805392958386949</v>
      </c>
      <c r="R46" s="137">
        <f t="shared" si="32"/>
        <v>2.348505519037579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 ht="12.75" customHeight="1">
      <c r="A47" s="189" t="s">
        <v>83</v>
      </c>
      <c r="B47" s="189"/>
      <c r="C47" s="202">
        <f>SUMIF(BS.data!$D$5:$D$116,FSA!$A47,BS.data!E$5:E$116)</f>
        <v>0</v>
      </c>
      <c r="D47" s="202">
        <f>SUMIF(BS.data!$D$5:$D$116,FSA!$A47,BS.data!F$5:F$116)</f>
        <v>0</v>
      </c>
      <c r="E47" s="202">
        <f>SUMIF(BS.data!$D$5:$D$116,FSA!$A47,BS.data!G$5:G$116)</f>
        <v>0</v>
      </c>
      <c r="F47" s="202">
        <f>SUMIF(BS.data!$D$5:$D$116,FSA!$A47,BS.data!H$5:H$116)</f>
        <v>0</v>
      </c>
      <c r="G47" s="202">
        <f>SUMIF(BS.data!$D$5:$D$116,FSA!$A47,BS.data!I$5:I$116)</f>
        <v>0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-6.6323556203315723</v>
      </c>
      <c r="O47" s="211">
        <f t="shared" si="33"/>
        <v>-3.648890240194588</v>
      </c>
      <c r="P47" s="211">
        <f t="shared" si="33"/>
        <v>-0.37619528741024066</v>
      </c>
      <c r="Q47" s="211">
        <f t="shared" si="33"/>
        <v>0</v>
      </c>
      <c r="R47" s="211">
        <f t="shared" si="33"/>
        <v>0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72810</v>
      </c>
      <c r="D48" s="208">
        <f t="shared" si="34"/>
        <v>60006</v>
      </c>
      <c r="E48" s="208">
        <f t="shared" si="34"/>
        <v>20851</v>
      </c>
      <c r="F48" s="208">
        <f t="shared" si="34"/>
        <v>0</v>
      </c>
      <c r="G48" s="208">
        <f t="shared" si="34"/>
        <v>0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-6.6323556203315723</v>
      </c>
      <c r="O48" s="174">
        <f t="shared" si="35"/>
        <v>-3.648890240194588</v>
      </c>
      <c r="P48" s="174">
        <f t="shared" si="35"/>
        <v>-0.37619528741024066</v>
      </c>
      <c r="Q48" s="174">
        <f t="shared" si="35"/>
        <v>0</v>
      </c>
      <c r="R48" s="174">
        <f t="shared" si="35"/>
        <v>0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 ht="12.75" customHeight="1">
      <c r="A49" s="176" t="s">
        <v>87</v>
      </c>
      <c r="B49" s="176"/>
      <c r="C49" s="208">
        <f t="shared" ref="C49:J49" si="36">SUM(C40:C47)</f>
        <v>212282</v>
      </c>
      <c r="D49" s="208">
        <f t="shared" si="36"/>
        <v>212716</v>
      </c>
      <c r="E49" s="208">
        <f t="shared" si="36"/>
        <v>152006</v>
      </c>
      <c r="F49" s="208">
        <f t="shared" si="36"/>
        <v>103357</v>
      </c>
      <c r="G49" s="208">
        <f t="shared" si="36"/>
        <v>96756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>
        <f t="shared" ref="N49:U49" si="37">N11/C48</f>
        <v>-0.39056448290070045</v>
      </c>
      <c r="O49" s="136">
        <f t="shared" si="37"/>
        <v>-0.16699996666999967</v>
      </c>
      <c r="P49" s="136">
        <f t="shared" si="37"/>
        <v>-0.20775981967291737</v>
      </c>
      <c r="Q49" s="136" t="e">
        <f t="shared" si="37"/>
        <v>#DIV/0!</v>
      </c>
      <c r="R49" s="136" t="e">
        <f t="shared" si="37"/>
        <v>#DIV/0!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 ht="12.75" customHeight="1">
      <c r="L50" s="177" t="s">
        <v>89</v>
      </c>
      <c r="N50" s="136">
        <f t="shared" ref="N50:U50" si="38">N13/C48</f>
        <v>-0.25942864991072656</v>
      </c>
      <c r="O50" s="136">
        <f t="shared" si="38"/>
        <v>-8.0458620804586212E-2</v>
      </c>
      <c r="P50" s="136">
        <f t="shared" si="38"/>
        <v>-6.1963454990168337E-2</v>
      </c>
      <c r="Q50" s="136" t="e">
        <f t="shared" si="38"/>
        <v>#DIV/0!</v>
      </c>
      <c r="R50" s="136" t="e">
        <f t="shared" si="38"/>
        <v>#DIV/0!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 ht="12.75" customHeight="1">
      <c r="A51" s="189" t="s">
        <v>90</v>
      </c>
      <c r="B51" s="189"/>
      <c r="C51" s="202">
        <f>SUMIF(BS.data!$D$5:$D$116,FSA!$A51,BS.data!E$5:E$116)</f>
        <v>523877</v>
      </c>
      <c r="D51" s="202">
        <f>SUMIF(BS.data!$D$5:$D$116,FSA!$A51,BS.data!F$5:F$116)</f>
        <v>523877</v>
      </c>
      <c r="E51" s="202">
        <f>SUMIF(BS.data!$D$5:$D$116,FSA!$A51,BS.data!G$5:G$116)</f>
        <v>523877</v>
      </c>
      <c r="F51" s="202">
        <f>SUMIF(BS.data!$D$5:$D$116,FSA!$A51,BS.data!H$5:H$116)</f>
        <v>523877</v>
      </c>
      <c r="G51" s="202">
        <f>SUMIF(BS.data!$D$5:$D$116,FSA!$A51,BS.data!I$5:I$116)</f>
        <v>523877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>
        <f t="shared" ref="N51:U51" si="39">N15/C48</f>
        <v>-0.25199835187474245</v>
      </c>
      <c r="O51" s="136">
        <f t="shared" si="39"/>
        <v>-3.3829950338299504E-2</v>
      </c>
      <c r="P51" s="136">
        <f t="shared" si="39"/>
        <v>2.1866577142583088</v>
      </c>
      <c r="Q51" s="136" t="e">
        <f t="shared" si="39"/>
        <v>#DIV/0!</v>
      </c>
      <c r="R51" s="136" t="e">
        <f t="shared" si="39"/>
        <v>#DIV/0!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 ht="12.75" customHeight="1">
      <c r="A52" s="189" t="s">
        <v>92</v>
      </c>
      <c r="B52" s="189"/>
      <c r="C52" s="202">
        <f>SUMIF(BS.data!$D$5:$D$116,FSA!$A52,BS.data!E$5:E$116)</f>
        <v>-197572</v>
      </c>
      <c r="D52" s="202">
        <f>SUMIF(BS.data!$D$5:$D$116,FSA!$A52,BS.data!F$5:F$116)</f>
        <v>-231589</v>
      </c>
      <c r="E52" s="202">
        <f>SUMIF(BS.data!$D$5:$D$116,FSA!$A52,BS.data!G$5:G$116)</f>
        <v>-299420</v>
      </c>
      <c r="F52" s="202">
        <f>SUMIF(BS.data!$D$5:$D$116,FSA!$A52,BS.data!H$5:H$116)</f>
        <v>-298503</v>
      </c>
      <c r="G52" s="202">
        <f>SUMIF(BS.data!$D$5:$D$116,FSA!$A52,BS.data!I$5:I$116)</f>
        <v>-296645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>
        <f t="shared" ref="N52:U52" si="40">N18/C48</f>
        <v>-0.25186100810328249</v>
      </c>
      <c r="O52" s="136">
        <f t="shared" si="40"/>
        <v>3.5229810352298101E-2</v>
      </c>
      <c r="P52" s="136">
        <f t="shared" si="40"/>
        <v>2.1867056735887966</v>
      </c>
      <c r="Q52" s="136" t="e">
        <f t="shared" si="40"/>
        <v>#DIV/0!</v>
      </c>
      <c r="R52" s="136" t="e">
        <f t="shared" si="40"/>
        <v>#DIV/0!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0</v>
      </c>
      <c r="D53" s="202">
        <f>SUMIF(BS.data!$D$5:$D$116,FSA!$A53,BS.data!F$5:F$116)</f>
        <v>0</v>
      </c>
      <c r="E53" s="202">
        <f>SUMIF(BS.data!$D$5:$D$116,FSA!$A53,BS.data!G$5:G$116)</f>
        <v>0</v>
      </c>
      <c r="F53" s="202">
        <f>SUMIF(BS.data!$D$5:$D$116,FSA!$A53,BS.data!H$5:H$116)</f>
        <v>0</v>
      </c>
      <c r="G53" s="202">
        <f>SUMIF(BS.data!$D$5:$D$116,FSA!$A53,BS.data!I$5:I$116)</f>
        <v>0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0.18242862332911566</v>
      </c>
      <c r="O53" s="172">
        <f t="shared" si="41"/>
        <v>0.17032932720966013</v>
      </c>
      <c r="P53" s="172">
        <f t="shared" si="41"/>
        <v>8.4999266228577952E-2</v>
      </c>
      <c r="Q53" s="172">
        <f t="shared" si="41"/>
        <v>0</v>
      </c>
      <c r="R53" s="172">
        <f t="shared" si="41"/>
        <v>0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 ht="12.75" customHeight="1">
      <c r="A54" s="134" t="s">
        <v>96</v>
      </c>
      <c r="C54" s="212">
        <f t="shared" ref="C54:J54" si="42">SUM(C51:C53)</f>
        <v>326305</v>
      </c>
      <c r="D54" s="212">
        <f t="shared" si="42"/>
        <v>292288</v>
      </c>
      <c r="E54" s="212">
        <f t="shared" si="42"/>
        <v>224457</v>
      </c>
      <c r="F54" s="212">
        <f t="shared" si="42"/>
        <v>225374</v>
      </c>
      <c r="G54" s="212">
        <f t="shared" si="42"/>
        <v>227232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 ht="12.75" customHeight="1">
      <c r="A55" s="176" t="s">
        <v>98</v>
      </c>
      <c r="B55" s="176"/>
      <c r="C55" s="208">
        <f t="shared" ref="C55:J55" si="43">C54+C49</f>
        <v>538587</v>
      </c>
      <c r="D55" s="208">
        <f t="shared" si="43"/>
        <v>505004</v>
      </c>
      <c r="E55" s="208">
        <f t="shared" si="43"/>
        <v>376463</v>
      </c>
      <c r="F55" s="208">
        <f t="shared" si="43"/>
        <v>328731</v>
      </c>
      <c r="G55" s="208">
        <f t="shared" si="43"/>
        <v>323988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0.18451142336157889</v>
      </c>
      <c r="O55" s="137">
        <f t="shared" si="44"/>
        <v>0.19858495730238668</v>
      </c>
      <c r="P55" s="137">
        <f t="shared" si="44"/>
        <v>5.5458283769274294E-2</v>
      </c>
      <c r="Q55" s="137">
        <f t="shared" si="44"/>
        <v>-0.32945237693788992</v>
      </c>
      <c r="R55" s="137">
        <f t="shared" si="44"/>
        <v>-0.27528253062948882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 ht="12.75" customHeight="1">
      <c r="A56" s="191" t="s">
        <v>100</v>
      </c>
      <c r="B56" s="191"/>
      <c r="C56" s="191">
        <f t="shared" ref="C56:J56" si="45">C38-C55</f>
        <v>1</v>
      </c>
      <c r="D56" s="191">
        <f t="shared" si="45"/>
        <v>-1</v>
      </c>
      <c r="E56" s="191">
        <f t="shared" si="45"/>
        <v>3</v>
      </c>
      <c r="F56" s="191">
        <f t="shared" si="45"/>
        <v>2</v>
      </c>
      <c r="G56" s="191">
        <f t="shared" si="45"/>
        <v>1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-5.4843323009655673</v>
      </c>
      <c r="O56" s="211">
        <f t="shared" si="46"/>
        <v>-3.5295834600182427</v>
      </c>
      <c r="P56" s="211">
        <f t="shared" si="46"/>
        <v>-0.22458773860643019</v>
      </c>
      <c r="Q56" s="211">
        <f t="shared" si="46"/>
        <v>4.7157827881867256</v>
      </c>
      <c r="R56" s="211">
        <f t="shared" si="46"/>
        <v>-21.082912032355914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 ht="12.75" customHeight="1">
      <c r="L57" s="177" t="s">
        <v>102</v>
      </c>
      <c r="M57" s="177"/>
      <c r="N57" s="211">
        <f t="shared" ref="N57:U57" si="47">((C24*8)+C48-C29)/C26</f>
        <v>-5.4843323009655673</v>
      </c>
      <c r="O57" s="211">
        <f t="shared" si="47"/>
        <v>-3.5295834600182427</v>
      </c>
      <c r="P57" s="211">
        <f t="shared" si="47"/>
        <v>-0.22458773860643019</v>
      </c>
      <c r="Q57" s="211">
        <f t="shared" si="47"/>
        <v>4.7157827881867256</v>
      </c>
      <c r="R57" s="211">
        <f t="shared" si="47"/>
        <v>-21.082912032355914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 ht="12.75" customHeight="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-0.47232049429468337</v>
      </c>
      <c r="O58" s="136">
        <f t="shared" si="48"/>
        <v>-0.17264489008338502</v>
      </c>
      <c r="P58" s="136">
        <f t="shared" si="48"/>
        <v>-0.34800771208226222</v>
      </c>
      <c r="Q58" s="136">
        <f t="shared" si="48"/>
        <v>0.86744781144781147</v>
      </c>
      <c r="R58" s="136">
        <f t="shared" si="48"/>
        <v>5.6400172653589757E-2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-0.31373428338897469</v>
      </c>
      <c r="O59" s="136">
        <f t="shared" si="49"/>
        <v>-8.3178278547308943E-2</v>
      </c>
      <c r="P59" s="136">
        <f t="shared" si="49"/>
        <v>-0.10379177377892031</v>
      </c>
      <c r="Q59" s="136">
        <f t="shared" si="49"/>
        <v>-1.2076632996632997</v>
      </c>
      <c r="R59" s="136">
        <f t="shared" si="49"/>
        <v>0.18034306907742234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 ht="12.75" customHeight="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-0.30474861727041708</v>
      </c>
      <c r="O60" s="136">
        <f t="shared" si="50"/>
        <v>-3.4973468403280271E-2</v>
      </c>
      <c r="P60" s="136">
        <f t="shared" si="50"/>
        <v>3.6627570694087406</v>
      </c>
      <c r="Q60" s="136">
        <f t="shared" si="50"/>
        <v>-1.2076632996632997</v>
      </c>
      <c r="R60" s="136">
        <f t="shared" si="50"/>
        <v>0.21620066183876074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 ht="12.75" customHeight="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-0.30458252362682081</v>
      </c>
      <c r="O61" s="136">
        <f t="shared" si="51"/>
        <v>3.6420646406174623E-2</v>
      </c>
      <c r="P61" s="136">
        <f t="shared" si="51"/>
        <v>3.6628374035989717</v>
      </c>
      <c r="Q61" s="136">
        <f t="shared" si="51"/>
        <v>-1.1699663299663299</v>
      </c>
      <c r="R61" s="136">
        <f t="shared" si="51"/>
        <v>0.18697744312822726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 ht="12.75" customHeight="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 ht="12.75" customHeight="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-1.7528689618361355</v>
      </c>
      <c r="O64" s="211">
        <f t="shared" si="52"/>
        <v>-1.6683811839521183</v>
      </c>
      <c r="P64" s="211">
        <f t="shared" si="52"/>
        <v>-4.8417051084913716</v>
      </c>
      <c r="Q64" s="211">
        <f t="shared" si="52"/>
        <v>-50.100890207715132</v>
      </c>
      <c r="R64" s="211" t="e">
        <f t="shared" si="52"/>
        <v>#DIV/0!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 ht="12.75" customHeight="1">
      <c r="B65" s="121"/>
      <c r="L65" s="177" t="s">
        <v>111</v>
      </c>
      <c r="M65" s="177"/>
      <c r="N65" s="216">
        <f t="shared" ref="N65:U65" si="53">C25/-C14</f>
        <v>-1.4649052575393648</v>
      </c>
      <c r="O65" s="216">
        <f t="shared" si="53"/>
        <v>-1.5379220050500326</v>
      </c>
      <c r="P65" s="216">
        <f t="shared" si="53"/>
        <v>-4.7348368358106958</v>
      </c>
      <c r="Q65" s="216">
        <f t="shared" si="53"/>
        <v>-46.72106824925816</v>
      </c>
      <c r="R65" s="216" t="e">
        <f t="shared" si="53"/>
        <v>#DIV/0!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 ht="12.75" customHeight="1">
      <c r="B66" s="121"/>
      <c r="L66" s="120" t="s">
        <v>112</v>
      </c>
      <c r="N66" s="140">
        <f t="shared" ref="N66:U66" si="54">(N11-N9)/-N9</f>
        <v>-0.48441822832385029</v>
      </c>
      <c r="O66" s="140">
        <f t="shared" si="54"/>
        <v>-4.5548780487804876</v>
      </c>
      <c r="P66" s="140">
        <f t="shared" si="54"/>
        <v>-5.6851851851851851</v>
      </c>
      <c r="Q66" s="140">
        <f t="shared" si="54"/>
        <v>-1.546777382364571</v>
      </c>
      <c r="R66" s="140" t="e">
        <f t="shared" si="54"/>
        <v>#DIV/0!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 ht="12.75" customHeight="1">
      <c r="B67" s="121"/>
      <c r="L67" s="137" t="s">
        <v>113</v>
      </c>
      <c r="M67" s="137"/>
      <c r="N67" s="217" t="s">
        <v>52</v>
      </c>
      <c r="O67" s="211">
        <f t="shared" ref="O67:U67" si="55">(O13-O9)/(-O9+C58)</f>
        <v>-1.6762749445676275</v>
      </c>
      <c r="P67" s="211">
        <f t="shared" si="55"/>
        <v>-0.99382716049382713</v>
      </c>
      <c r="Q67" s="211">
        <f t="shared" si="55"/>
        <v>4.5456306840648475</v>
      </c>
      <c r="R67" s="211" t="e">
        <f t="shared" si="55"/>
        <v>#DIV/0!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 ht="12.75" customHeight="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 ht="12.75" customHeight="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 ht="12.75" customHeight="1">
      <c r="L70" s="177" t="s">
        <v>115</v>
      </c>
      <c r="O70" s="177"/>
      <c r="P70" s="177"/>
      <c r="Q70" s="177"/>
      <c r="R70" s="177"/>
    </row>
    <row r="71" spans="1:21" ht="12.75" customHeight="1">
      <c r="M71" s="177"/>
      <c r="N71" s="177"/>
    </row>
    <row r="72" spans="1:21" ht="12.75" customHeight="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 ht="12.75" customHeight="1">
      <c r="L73" s="177"/>
    </row>
    <row r="74" spans="1:21" ht="12.75" customHeight="1">
      <c r="L74" s="126" t="s">
        <v>117</v>
      </c>
      <c r="N74" s="218">
        <f t="shared" ref="N74:U74" si="56">C9-C16</f>
        <v>18748</v>
      </c>
      <c r="O74" s="218">
        <f t="shared" si="56"/>
        <v>35036</v>
      </c>
      <c r="P74" s="218">
        <f t="shared" si="56"/>
        <v>20921</v>
      </c>
      <c r="Q74" s="218">
        <f t="shared" si="56"/>
        <v>244</v>
      </c>
      <c r="R74" s="218">
        <f t="shared" si="56"/>
        <v>4154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 ht="12.75" customHeight="1">
      <c r="L75" s="137" t="s">
        <v>118</v>
      </c>
      <c r="N75" s="219">
        <f t="shared" ref="N75:U75" si="57">N74/N31</f>
        <v>-969049.8494623655</v>
      </c>
      <c r="O75" s="219">
        <f t="shared" si="57"/>
        <v>1096531.2472727273</v>
      </c>
      <c r="P75" s="219">
        <f t="shared" si="57"/>
        <v>-16999.374150677319</v>
      </c>
      <c r="Q75" s="219">
        <f t="shared" si="57"/>
        <v>25836.135802469133</v>
      </c>
      <c r="R75" s="219">
        <f t="shared" si="57"/>
        <v>25565.89387890885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 ht="12.75" customHeight="1">
      <c r="K76" s="120"/>
      <c r="L76" s="120" t="s">
        <v>119</v>
      </c>
      <c r="M76" s="120"/>
      <c r="N76" s="138">
        <f t="shared" ref="N76:U76" si="58">(C7-N75)/C7</f>
        <v>12.858317520556609</v>
      </c>
      <c r="O76" s="138">
        <f t="shared" si="58"/>
        <v>-30.850909090909092</v>
      </c>
      <c r="P76" s="138">
        <f t="shared" si="58"/>
        <v>1.4470108115037819</v>
      </c>
      <c r="Q76" s="138">
        <f t="shared" si="58"/>
        <v>0.81172839506172845</v>
      </c>
      <c r="R76" s="138">
        <f t="shared" si="58"/>
        <v>0.30904856952761145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 ht="15" customHeight="1">
      <c r="B1" s="3" t="s">
        <v>209</v>
      </c>
      <c r="C1" s="3"/>
      <c r="D1" s="3"/>
      <c r="E1" s="3"/>
      <c r="F1" s="3"/>
    </row>
    <row r="2" spans="1:17" ht="15" customHeight="1">
      <c r="B2" s="3"/>
      <c r="C2" s="3"/>
      <c r="D2" s="3"/>
      <c r="E2" s="3"/>
      <c r="F2" s="3"/>
      <c r="O2">
        <v>1000000</v>
      </c>
    </row>
    <row r="3" spans="1:17" ht="15" customHeight="1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ht="15" customHeight="1">
      <c r="B4" s="4" t="s">
        <v>515</v>
      </c>
      <c r="C4" s="4"/>
      <c r="D4" s="4"/>
      <c r="E4" s="4"/>
      <c r="F4" s="4"/>
    </row>
    <row r="5" spans="1:17" ht="15" customHeight="1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 ht="15" customHeight="1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 ht="15" customHeight="1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 ht="15" customHeight="1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 ht="15" customHeight="1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 ht="15" customHeight="1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 ht="15" customHeight="1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 ht="15" customHeight="1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 ht="15" customHeight="1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 ht="15" customHeight="1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 ht="15" customHeight="1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 ht="15" customHeight="1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 ht="15" customHeight="1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 ht="15" customHeight="1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 ht="15" customHeight="1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 ht="15" customHeight="1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 ht="15" customHeight="1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 ht="15" customHeight="1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 ht="15" customHeight="1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 ht="15" customHeigh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 ht="15" customHeight="1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 ht="15" customHeigh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 ht="15" customHeight="1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 ht="15" customHeight="1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 ht="15" customHeight="1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 ht="15" customHeigh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 ht="15" customHeight="1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 ht="15" customHeight="1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 ht="15" customHeight="1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 ht="15" customHeight="1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 ht="15" customHeight="1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 ht="15" customHeight="1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 ht="15" customHeight="1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 ht="15" customHeight="1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 ht="15" customHeight="1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 ht="15" customHeight="1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 ht="15" customHeight="1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 ht="15" customHeight="1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 ht="15" customHeight="1">
      <c r="O59" s="307">
        <v>13287366812.229839</v>
      </c>
      <c r="P59" s="307">
        <v>91425814390.119812</v>
      </c>
      <c r="Q59" s="307">
        <v>156653459590.25201</v>
      </c>
    </row>
    <row r="61" spans="1:17" ht="15" customHeight="1">
      <c r="O61" s="264">
        <v>77662213687.407898</v>
      </c>
      <c r="P61" s="264">
        <v>178483740624.14099</v>
      </c>
      <c r="Q61" s="264">
        <v>302380589500.55188</v>
      </c>
    </row>
    <row r="62" spans="1:17" ht="15" customHeight="1">
      <c r="O62" s="264">
        <v>-521253048</v>
      </c>
      <c r="P62" s="264">
        <v>-469127743.19999981</v>
      </c>
      <c r="Q62" s="264">
        <v>-422214968.88000011</v>
      </c>
    </row>
    <row r="64" spans="1:17" ht="15" customHeight="1">
      <c r="O64" s="264">
        <v>-126862138130.3999</v>
      </c>
      <c r="P64" s="264">
        <v>-131703438366.2075</v>
      </c>
      <c r="Q64" s="264">
        <v>-127083519745.4682</v>
      </c>
    </row>
    <row r="72" spans="15:17" ht="15" customHeight="1">
      <c r="O72" s="264">
        <v>221426920261.90601</v>
      </c>
      <c r="P72" s="264">
        <v>204475455344.6315</v>
      </c>
      <c r="Q72" s="264">
        <v>213381269885.55301</v>
      </c>
    </row>
    <row r="73" spans="15:17" ht="15" customHeight="1">
      <c r="O73" s="264">
        <v>4115748571</v>
      </c>
      <c r="P73" s="264">
        <v>4115748571</v>
      </c>
      <c r="Q73" s="264">
        <v>5355748571</v>
      </c>
    </row>
    <row r="76" spans="15:17" ht="15" customHeight="1">
      <c r="O76" s="264">
        <v>2908915821831.7002</v>
      </c>
      <c r="P76" s="264">
        <v>1036273600000.415</v>
      </c>
      <c r="Q76" s="264">
        <v>-14855957216.101231</v>
      </c>
    </row>
    <row r="77" spans="15:17" ht="15" customHeight="1">
      <c r="O77" s="264">
        <v>-2688504750.900002</v>
      </c>
      <c r="P77" s="264">
        <v>-14786776129.950001</v>
      </c>
      <c r="Q77" s="264">
        <v>-26616197033.91</v>
      </c>
    </row>
    <row r="78" spans="15:17" ht="15" customHeight="1">
      <c r="O78" s="264">
        <v>-1167676356894.1599</v>
      </c>
      <c r="P78" s="264">
        <v>-172666038453.017</v>
      </c>
      <c r="Q78" s="264">
        <v>-21349295807.7855</v>
      </c>
    </row>
    <row r="79" spans="15:17" ht="15" customHeight="1">
      <c r="O79" s="264">
        <v>-61893140805</v>
      </c>
      <c r="P79" s="264">
        <v>-295073050036.5</v>
      </c>
      <c r="Q79" s="264">
        <v>-69943769311.950043</v>
      </c>
    </row>
    <row r="80" spans="15:17" ht="15" customHeight="1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6.4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-20329</v>
      </c>
      <c r="F4" s="264">
        <v>-33936</v>
      </c>
      <c r="G4" s="264">
        <v>-67723</v>
      </c>
      <c r="H4" s="264">
        <v>1052</v>
      </c>
      <c r="I4" s="264">
        <v>1858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>
        <v>0</v>
      </c>
      <c r="F5" s="264">
        <v>0</v>
      </c>
      <c r="G5" s="264">
        <v>0</v>
      </c>
      <c r="H5" s="264">
        <v>0</v>
      </c>
      <c r="I5" s="264">
        <v>0</v>
      </c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2158</v>
      </c>
      <c r="F6" s="264">
        <v>1395</v>
      </c>
      <c r="G6" s="264">
        <v>1251</v>
      </c>
      <c r="H6" s="264">
        <v>1139</v>
      </c>
      <c r="I6" s="264">
        <v>1081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1187</v>
      </c>
      <c r="F7" s="264">
        <v>17623</v>
      </c>
      <c r="G7" s="264">
        <v>46039</v>
      </c>
      <c r="H7" s="264">
        <v>-41444</v>
      </c>
      <c r="I7" s="264">
        <v>-3227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>
        <v>0</v>
      </c>
      <c r="F8" s="264">
        <v>0</v>
      </c>
      <c r="G8" s="264">
        <v>0</v>
      </c>
      <c r="H8" s="264">
        <v>0</v>
      </c>
      <c r="I8" s="264">
        <v>0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210</v>
      </c>
      <c r="F9" s="264">
        <v>-3992</v>
      </c>
      <c r="G9" s="264">
        <v>5044</v>
      </c>
      <c r="H9" s="264">
        <v>-201</v>
      </c>
      <c r="I9" s="264">
        <v>-3155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7494</v>
      </c>
      <c r="F10" s="264">
        <v>10693</v>
      </c>
      <c r="G10" s="264">
        <v>11706</v>
      </c>
      <c r="H10" s="264">
        <v>337</v>
      </c>
      <c r="I10" s="264">
        <v>0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>
        <v>0</v>
      </c>
      <c r="F11" s="264">
        <v>0</v>
      </c>
      <c r="G11" s="264">
        <v>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-9280</v>
      </c>
      <c r="F12" s="301">
        <v>-8217</v>
      </c>
      <c r="G12" s="301">
        <v>-3684</v>
      </c>
      <c r="H12" s="301">
        <v>-39118</v>
      </c>
      <c r="I12" s="301">
        <v>-3443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13112</v>
      </c>
      <c r="F13" s="264">
        <v>-4965</v>
      </c>
      <c r="G13" s="264">
        <v>3485</v>
      </c>
      <c r="H13" s="264">
        <v>-8875</v>
      </c>
      <c r="I13" s="264">
        <v>-6060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-9187</v>
      </c>
      <c r="F14" s="264">
        <v>5898</v>
      </c>
      <c r="G14" s="264">
        <v>9818</v>
      </c>
      <c r="H14" s="264">
        <v>162749</v>
      </c>
      <c r="I14" s="264">
        <v>4351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5570</v>
      </c>
      <c r="F15" s="264">
        <v>4370</v>
      </c>
      <c r="G15" s="264">
        <v>-10301</v>
      </c>
      <c r="H15" s="264">
        <v>164</v>
      </c>
      <c r="I15" s="264">
        <v>-5692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369</v>
      </c>
      <c r="F16" s="264">
        <v>-9</v>
      </c>
      <c r="G16" s="264">
        <v>182</v>
      </c>
      <c r="H16" s="264">
        <v>11</v>
      </c>
      <c r="I16" s="264">
        <v>-309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-19157</v>
      </c>
      <c r="F18" s="264">
        <v>-1804</v>
      </c>
      <c r="G18" s="264">
        <v>-648</v>
      </c>
      <c r="H18" s="264">
        <v>-25290</v>
      </c>
      <c r="I18" s="264">
        <v>0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0</v>
      </c>
      <c r="F19" s="264">
        <v>0</v>
      </c>
      <c r="G19" s="264">
        <v>0</v>
      </c>
      <c r="H19" s="264">
        <v>0</v>
      </c>
      <c r="I19" s="264">
        <v>-85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>
        <v>-316</v>
      </c>
      <c r="F21" s="264">
        <v>-101</v>
      </c>
      <c r="G21" s="264">
        <v>-144</v>
      </c>
      <c r="H21" s="264">
        <v>28</v>
      </c>
      <c r="I21" s="264">
        <v>-43</v>
      </c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-18888</v>
      </c>
      <c r="F22" s="301">
        <v>-4829</v>
      </c>
      <c r="G22" s="301">
        <v>-1292</v>
      </c>
      <c r="H22" s="301">
        <v>89668</v>
      </c>
      <c r="I22" s="301">
        <v>-11282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" customHeight="1">
      <c r="B23" s="151"/>
      <c r="C23" s="56" t="s">
        <v>588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-159</v>
      </c>
      <c r="F24" s="264">
        <v>-202</v>
      </c>
      <c r="G24" s="264">
        <v>0</v>
      </c>
      <c r="H24" s="264">
        <v>0</v>
      </c>
      <c r="I24" s="264">
        <v>-2243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>
        <v>700</v>
      </c>
      <c r="F25" s="264">
        <v>3000</v>
      </c>
      <c r="G25" s="264">
        <v>46886</v>
      </c>
      <c r="H25" s="264">
        <v>0</v>
      </c>
      <c r="I25" s="264">
        <v>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>
        <v>0</v>
      </c>
      <c r="F26" s="264">
        <v>0</v>
      </c>
      <c r="G26" s="264">
        <v>-1700</v>
      </c>
      <c r="H26" s="264">
        <v>-50420</v>
      </c>
      <c r="I26" s="264">
        <v>-60869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>
        <v>0</v>
      </c>
      <c r="F27" s="264">
        <v>6810</v>
      </c>
      <c r="G27" s="264">
        <v>0</v>
      </c>
      <c r="H27" s="264">
        <v>0</v>
      </c>
      <c r="I27" s="264">
        <v>60000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>
        <v>0</v>
      </c>
      <c r="F28" s="264">
        <v>0</v>
      </c>
      <c r="G28" s="264">
        <v>0</v>
      </c>
      <c r="H28" s="264">
        <v>0</v>
      </c>
      <c r="I28" s="264">
        <v>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>
        <v>0</v>
      </c>
      <c r="F29" s="264">
        <v>50</v>
      </c>
      <c r="G29" s="264">
        <v>0</v>
      </c>
      <c r="H29" s="264">
        <v>0</v>
      </c>
      <c r="I29" s="264">
        <v>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10</v>
      </c>
      <c r="F30" s="264">
        <v>4144</v>
      </c>
      <c r="G30" s="264">
        <v>1</v>
      </c>
      <c r="H30" s="264">
        <v>201</v>
      </c>
      <c r="I30" s="264">
        <v>1828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551</v>
      </c>
      <c r="F31" s="301">
        <v>13802</v>
      </c>
      <c r="G31" s="301">
        <v>45187</v>
      </c>
      <c r="H31" s="301">
        <v>-50219</v>
      </c>
      <c r="I31" s="301">
        <v>-1284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" customHeight="1">
      <c r="B32" s="151"/>
      <c r="C32" s="56" t="s">
        <v>597</v>
      </c>
      <c r="D32" s="165"/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71360</v>
      </c>
      <c r="F35" s="264">
        <v>2890</v>
      </c>
      <c r="G35" s="264">
        <v>2054</v>
      </c>
      <c r="H35" s="264">
        <v>0</v>
      </c>
      <c r="I35" s="264">
        <v>0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-50273</v>
      </c>
      <c r="F36" s="264">
        <v>-15694</v>
      </c>
      <c r="G36" s="264">
        <v>-41208</v>
      </c>
      <c r="H36" s="264">
        <v>-20851</v>
      </c>
      <c r="I36" s="264">
        <v>0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>
        <v>0</v>
      </c>
      <c r="F37" s="264">
        <v>0</v>
      </c>
      <c r="G37" s="264">
        <v>0</v>
      </c>
      <c r="H37" s="264">
        <v>0</v>
      </c>
      <c r="I37" s="264">
        <v>0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>
        <v>0</v>
      </c>
      <c r="F38" s="264">
        <v>0</v>
      </c>
      <c r="G38" s="264">
        <v>0</v>
      </c>
      <c r="H38" s="264">
        <v>-3000</v>
      </c>
      <c r="I38" s="264">
        <v>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21087</v>
      </c>
      <c r="F39" s="301">
        <v>-12804</v>
      </c>
      <c r="G39" s="301">
        <v>-39154</v>
      </c>
      <c r="H39" s="301">
        <v>-23851</v>
      </c>
      <c r="I39" s="301">
        <v>0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2750</v>
      </c>
      <c r="F40" s="301">
        <v>-3831</v>
      </c>
      <c r="G40" s="301">
        <v>4741</v>
      </c>
      <c r="H40" s="301">
        <v>15598</v>
      </c>
      <c r="I40" s="301">
        <v>-12566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2572</v>
      </c>
      <c r="F41" s="301">
        <v>5322</v>
      </c>
      <c r="G41" s="301">
        <v>1491</v>
      </c>
      <c r="H41" s="301">
        <v>6232</v>
      </c>
      <c r="I41" s="301">
        <v>21830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>
        <v>0</v>
      </c>
      <c r="F42" s="301">
        <v>0</v>
      </c>
      <c r="G42" s="301">
        <v>0</v>
      </c>
      <c r="H42" s="301">
        <v>0</v>
      </c>
      <c r="I42" s="301">
        <v>0</v>
      </c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5322</v>
      </c>
      <c r="F43" s="301">
        <v>1491</v>
      </c>
      <c r="G43" s="301">
        <v>6232</v>
      </c>
      <c r="H43" s="301">
        <v>21830</v>
      </c>
      <c r="I43" s="301">
        <v>9264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5.2" customHeight="1" thickBot="1">
      <c r="B46" s="156" t="s">
        <v>609</v>
      </c>
      <c r="C46" s="170"/>
    </row>
    <row r="47" spans="2:23" ht="1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7.6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 ht="15" customHeight="1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 ht="15" customHeight="1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 ht="15" customHeight="1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 ht="15" customHeight="1">
      <c r="A11" s="16" t="s">
        <v>129</v>
      </c>
    </row>
    <row r="12" spans="1:30" s="19" customFormat="1" ht="15" customHeight="1">
      <c r="A12" t="s">
        <v>130</v>
      </c>
      <c r="C12" s="225">
        <v>2202028.1324999998</v>
      </c>
    </row>
    <row r="13" spans="1:30" ht="15" customHeight="1">
      <c r="A13" t="s">
        <v>131</v>
      </c>
      <c r="C13" s="98">
        <v>0</v>
      </c>
      <c r="AD13" s="226"/>
    </row>
    <row r="14" spans="1:30" s="19" customFormat="1" ht="15" customHeight="1">
      <c r="A14" t="s">
        <v>132</v>
      </c>
      <c r="C14" s="100">
        <f>C12*(1-capital)</f>
        <v>2202028.1324999998</v>
      </c>
    </row>
    <row r="15" spans="1:30" s="19" customFormat="1" ht="15" customHeight="1"/>
    <row r="16" spans="1:30" ht="15" customHeight="1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5" customHeight="1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 ht="15" customHeight="1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 ht="15" customHeigh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 ht="15" customHeight="1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 ht="15" customHeigh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 ht="15" customHeigh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 ht="15" customHeigh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 ht="15" customHeigh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 ht="15" customHeigh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 ht="15" customHeight="1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 ht="15" customHeight="1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 ht="15" customHeight="1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 ht="15" customHeight="1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 ht="15" customHeight="1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 ht="15" customHeight="1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 ht="15" customHeight="1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 ht="15" customHeight="1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 ht="15" customHeight="1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 ht="15" customHeight="1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 ht="15" customHeight="1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 ht="15" customHeight="1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 ht="15" customHeight="1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 ht="15" customHeight="1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 ht="15" customHeight="1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 ht="15" customHeight="1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 ht="15" customHeight="1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 ht="15" customHeight="1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 ht="15" customHeight="1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 ht="15" customHeight="1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 ht="15" customHeight="1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 ht="12.75" customHeight="1">
      <c r="A1" s="176" t="s">
        <v>0</v>
      </c>
      <c r="B1" s="176"/>
    </row>
    <row r="2" spans="1:12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 ht="12.75" customHeight="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 ht="12.75" customHeight="1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 ht="12.75" customHeigh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 ht="12.75" customHeight="1">
      <c r="A8" s="177" t="s">
        <v>11</v>
      </c>
      <c r="B8" s="191"/>
      <c r="C8" s="136">
        <f>FSA!C8/FSA!C$7</f>
        <v>-1.019346785937175</v>
      </c>
      <c r="D8" s="136">
        <f>FSA!D8/FSA!D$7</f>
        <v>-0.96804833415633074</v>
      </c>
      <c r="E8" s="136">
        <f>FSA!E8/FSA!E$7</f>
        <v>-2.2306923663519944</v>
      </c>
      <c r="F8" s="136">
        <f>FSA!F8/FSA!F$7</f>
        <v>-0.9905558632349083</v>
      </c>
      <c r="G8" s="136">
        <f>FSA!G8/FSA!G$7</f>
        <v>-0.83751790492148859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 ht="12.75" customHeight="1">
      <c r="A9" s="176" t="s">
        <v>13</v>
      </c>
      <c r="B9" s="176"/>
      <c r="C9" s="142">
        <f>FSA!C9/FSA!C$7</f>
        <v>-1.9346785937174954E-2</v>
      </c>
      <c r="D9" s="142">
        <f>FSA!D9/FSA!D$7</f>
        <v>3.1951665843669215E-2</v>
      </c>
      <c r="E9" s="142">
        <f>FSA!E9/FSA!E$7</f>
        <v>-1.2306923663519946</v>
      </c>
      <c r="F9" s="142">
        <f>FSA!F9/FSA!F$7</f>
        <v>9.4441367650916729E-3</v>
      </c>
      <c r="G9" s="142">
        <f>FSA!G9/FSA!G$7</f>
        <v>0.16248209507851138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 ht="12.75" customHeight="1">
      <c r="A10" s="177" t="s">
        <v>15</v>
      </c>
      <c r="B10" s="191"/>
      <c r="C10" s="136">
        <f>FSA!C10/FSA!C$7</f>
        <v>-0.14139918501205351</v>
      </c>
      <c r="D10" s="136">
        <f>FSA!D10/FSA!D$7</f>
        <v>-0.55014959189008628</v>
      </c>
      <c r="E10" s="136">
        <f>FSA!E10/FSA!E$7</f>
        <v>-0.25967025165005653</v>
      </c>
      <c r="F10" s="136">
        <f>FSA!F10/FSA!F$7</f>
        <v>-0.13248025184364706</v>
      </c>
      <c r="G10" s="136">
        <f>FSA!G10/FSA!G$7</f>
        <v>-0.11151049971622388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 ht="12.75" customHeigh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 ht="12.75" customHeight="1">
      <c r="A12" s="176" t="s">
        <v>19</v>
      </c>
      <c r="B12" s="176"/>
      <c r="C12" s="142">
        <f>FSA!C12/FSA!C$7</f>
        <v>-0.16074597094922846</v>
      </c>
      <c r="D12" s="142">
        <f>FSA!D12/FSA!D$7</f>
        <v>-0.51819792604641701</v>
      </c>
      <c r="E12" s="142">
        <f>FSA!E12/FSA!E$7</f>
        <v>-1.4903626180020511</v>
      </c>
      <c r="F12" s="142">
        <f>FSA!F12/FSA!F$7</f>
        <v>-0.1230361150785554</v>
      </c>
      <c r="G12" s="142">
        <f>FSA!G12/FSA!G$7</f>
        <v>5.0971595362287507E-2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 ht="12.75" customHeight="1">
      <c r="A13" s="177" t="s">
        <v>21</v>
      </c>
      <c r="B13" s="176"/>
      <c r="C13" s="136">
        <f>FSA!C13/FSA!C$7</f>
        <v>7.9663236211896873E-3</v>
      </c>
      <c r="D13" s="136">
        <f>FSA!D13/FSA!D$7</f>
        <v>3.0789787085717607E-3</v>
      </c>
      <c r="E13" s="136">
        <f>FSA!E13/FSA!E$7</f>
        <v>1.1727891871992427E-2</v>
      </c>
      <c r="F13" s="136">
        <f>FSA!F13/FSA!F$7</f>
        <v>0.13017022765033376</v>
      </c>
      <c r="G13" s="136">
        <f>FSA!G13/FSA!G$7</f>
        <v>-2.9999189211102405E-3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 ht="12.75" customHeight="1">
      <c r="A14" s="189" t="s">
        <v>23</v>
      </c>
      <c r="B14" s="191"/>
      <c r="C14" s="136">
        <f>FSA!C14/FSA!C$7</f>
        <v>-9.1704499565584505E-2</v>
      </c>
      <c r="D14" s="136">
        <f>FSA!D14/FSA!D$7</f>
        <v>-0.31059923896941355</v>
      </c>
      <c r="E14" s="136">
        <f>FSA!E14/FSA!E$7</f>
        <v>-0.30781771805727209</v>
      </c>
      <c r="F14" s="136">
        <f>FSA!F14/FSA!F$7</f>
        <v>-2.4557670446264611E-3</v>
      </c>
      <c r="G14" s="136">
        <f>FSA!G14/FSA!G$7</f>
        <v>0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 ht="12.75" customHeight="1">
      <c r="A15" s="177" t="s">
        <v>25</v>
      </c>
      <c r="B15" s="189"/>
      <c r="C15" s="136">
        <f>FSA!C15/FSA!C$7</f>
        <v>-4.2829696888116598E-3</v>
      </c>
      <c r="D15" s="136">
        <f>FSA!D15/FSA!D$7</f>
        <v>-0.16001975193888518</v>
      </c>
      <c r="E15" s="136">
        <f>FSA!E15/FSA!E$7</f>
        <v>5.627284440821478E-3</v>
      </c>
      <c r="F15" s="136">
        <f>FSA!F15/FSA!F$7</f>
        <v>2.9877284519194336E-3</v>
      </c>
      <c r="G15" s="136">
        <f>FSA!G15/FSA!G$7</f>
        <v>2.2431826166860354E-3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 ht="12.75" customHeight="1">
      <c r="A16" s="176" t="s">
        <v>27</v>
      </c>
      <c r="B16" s="176"/>
      <c r="C16" s="142">
        <f>FSA!C16/FSA!C$7</f>
        <v>-0.24876711658243492</v>
      </c>
      <c r="D16" s="142">
        <f>FSA!D16/FSA!D$7</f>
        <v>-0.98573793824614397</v>
      </c>
      <c r="E16" s="142">
        <f>FSA!E16/FSA!E$7</f>
        <v>-1.7808251597465092</v>
      </c>
      <c r="F16" s="142">
        <f>FSA!F16/FSA!F$7</f>
        <v>7.6660739790713264E-3</v>
      </c>
      <c r="G16" s="142">
        <f>FSA!G16/FSA!G$7</f>
        <v>5.0214859057863298E-2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 ht="12.75" customHeight="1">
      <c r="A17" s="189" t="s">
        <v>29</v>
      </c>
      <c r="B17" s="191"/>
      <c r="C17" s="136">
        <f>FSA!C17/FSA!C$7</f>
        <v>0</v>
      </c>
      <c r="D17" s="136">
        <f>FSA!D17/FSA!D$7</f>
        <v>0</v>
      </c>
      <c r="E17" s="136">
        <f>FSA!E17/FSA!E$7</f>
        <v>0</v>
      </c>
      <c r="F17" s="136">
        <f>FSA!F17/FSA!F$7</f>
        <v>0</v>
      </c>
      <c r="G17" s="136">
        <f>FSA!G17/FSA!G$7</f>
        <v>0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 ht="12.75" customHeight="1">
      <c r="A18" s="176" t="s">
        <v>31</v>
      </c>
      <c r="B18" s="176"/>
      <c r="C18" s="142">
        <f>FSA!C18/FSA!C$7</f>
        <v>-0.24876711658243492</v>
      </c>
      <c r="D18" s="142">
        <f>FSA!D18/FSA!D$7</f>
        <v>-0.98573793824614397</v>
      </c>
      <c r="E18" s="142">
        <f>FSA!E18/FSA!E$7</f>
        <v>-1.7808251597465092</v>
      </c>
      <c r="F18" s="142">
        <f>FSA!F18/FSA!F$7</f>
        <v>7.6660739790713264E-3</v>
      </c>
      <c r="G18" s="142">
        <f>FSA!G18/FSA!G$7</f>
        <v>5.0214859057863298E-2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 ht="12.75" customHeigh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 ht="12.75" customHeigh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 ht="12.75" customHeight="1">
      <c r="A21" s="191" t="s">
        <v>36</v>
      </c>
      <c r="B21" s="191"/>
      <c r="C21" s="136">
        <f>FSA!C21/FSA!C$7</f>
        <v>2.6407567395587316E-2</v>
      </c>
      <c r="D21" s="136">
        <f>FSA!D21/FSA!D$7</f>
        <v>4.0520521683562322E-2</v>
      </c>
      <c r="E21" s="136">
        <f>FSA!E21/FSA!E$7</f>
        <v>3.2895947829288175E-2</v>
      </c>
      <c r="F21" s="136">
        <f>FSA!F21/FSA!F$7</f>
        <v>8.3000553822834989E-3</v>
      </c>
      <c r="G21" s="136">
        <f>FSA!G21/FSA!G$7</f>
        <v>2.9215426610091619E-2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 ht="12.75" customHeigh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 ht="12.75" customHeigh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 ht="12.75" customHeight="1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 ht="12.75" customHeight="1">
      <c r="A25" s="195" t="s">
        <v>8</v>
      </c>
      <c r="B25" s="195"/>
      <c r="C25" s="136">
        <f>FSA!C25/FSA!C$7</f>
        <v>-0.13433840355364113</v>
      </c>
      <c r="D25" s="136">
        <f>FSA!D25/FSA!D$7</f>
        <v>-0.47767740436285472</v>
      </c>
      <c r="E25" s="136">
        <f>FSA!E25/FSA!E$7</f>
        <v>-1.457466670172763</v>
      </c>
      <c r="F25" s="136">
        <f>FSA!F25/FSA!F$7</f>
        <v>-0.1147360596962719</v>
      </c>
      <c r="G25" s="136">
        <f>FSA!G25/FSA!G$7</f>
        <v>8.0187021972379119E-2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 ht="12.75" customHeight="1">
      <c r="A26" s="195" t="s">
        <v>45</v>
      </c>
      <c r="B26" s="176"/>
      <c r="C26" s="136">
        <f>FSA!C26/FSA!C$7</f>
        <v>-0.13433840355364113</v>
      </c>
      <c r="D26" s="136">
        <f>FSA!D26/FSA!D$7</f>
        <v>-0.47767740436285472</v>
      </c>
      <c r="E26" s="136">
        <f>FSA!E26/FSA!E$7</f>
        <v>-1.457466670172763</v>
      </c>
      <c r="F26" s="136">
        <f>FSA!F26/FSA!F$7</f>
        <v>-0.1147360596962719</v>
      </c>
      <c r="G26" s="136">
        <f>FSA!G26/FSA!G$7</f>
        <v>8.0187021972379119E-2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 ht="12.75" customHeight="1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 ht="12.75" customHeight="1">
      <c r="A29" s="177" t="s">
        <v>48</v>
      </c>
      <c r="B29" s="189"/>
      <c r="C29" s="136">
        <f>FSA!C29/FSA!C$38</f>
        <v>2.3400075753637287E-2</v>
      </c>
      <c r="D29" s="136">
        <f>FSA!D29/FSA!D$38</f>
        <v>3.8851254348984065E-3</v>
      </c>
      <c r="E29" s="136">
        <f>FSA!E29/FSA!E$38</f>
        <v>2.2320740784028306E-2</v>
      </c>
      <c r="F29" s="136">
        <f>FSA!F29/FSA!F$38</f>
        <v>0.22586719313242054</v>
      </c>
      <c r="G29" s="136">
        <f>FSA!G29/FSA!G$38</f>
        <v>0.19307136970699623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 ht="12.75" customHeight="1">
      <c r="A30" s="177" t="s">
        <v>50</v>
      </c>
      <c r="B30" s="189"/>
      <c r="C30" s="136">
        <f>FSA!C30/FSA!C$38</f>
        <v>8.0731468209466237E-2</v>
      </c>
      <c r="D30" s="136">
        <f>FSA!D30/FSA!D$38</f>
        <v>0.10180731599614259</v>
      </c>
      <c r="E30" s="136">
        <f>FSA!E30/FSA!E$38</f>
        <v>0.14516848799094739</v>
      </c>
      <c r="F30" s="136">
        <f>FSA!F30/FSA!F$38</f>
        <v>0.15845990515098879</v>
      </c>
      <c r="G30" s="136">
        <f>FSA!G30/FSA!G$38</f>
        <v>0.19874440181611103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 ht="12.75" customHeight="1">
      <c r="A31" s="189" t="s">
        <v>53</v>
      </c>
      <c r="B31" s="189"/>
      <c r="C31" s="136">
        <f>FSA!C31/FSA!C$38</f>
        <v>0.15684530661656035</v>
      </c>
      <c r="D31" s="136">
        <f>FSA!D31/FSA!D$38</f>
        <v>0.16558515493967363</v>
      </c>
      <c r="E31" s="136">
        <f>FSA!E31/FSA!E$38</f>
        <v>0.5187825726626043</v>
      </c>
      <c r="F31" s="136">
        <f>FSA!F31/FSA!F$38</f>
        <v>0.25139550942558248</v>
      </c>
      <c r="G31" s="136">
        <f>FSA!G31/FSA!G$38</f>
        <v>0.26942581383935876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 ht="12.75" customHeight="1">
      <c r="A32" s="120" t="s">
        <v>55</v>
      </c>
      <c r="C32" s="136">
        <f>FSA!C32/FSA!C$38</f>
        <v>3.9640690100782045E-3</v>
      </c>
      <c r="D32" s="136">
        <f>FSA!D32/FSA!D$38</f>
        <v>8.7207402728300618E-3</v>
      </c>
      <c r="E32" s="136">
        <f>FSA!E32/FSA!E$38</f>
        <v>7.4429032103828768E-3</v>
      </c>
      <c r="F32" s="136">
        <f>FSA!F32/FSA!F$38</f>
        <v>2.8789321424986233E-2</v>
      </c>
      <c r="G32" s="136">
        <f>FSA!G32/FSA!G$38</f>
        <v>4.2884171993493606E-2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 ht="12.75" customHeight="1">
      <c r="A33" s="120" t="s">
        <v>57</v>
      </c>
      <c r="C33" s="136">
        <f>FSA!C33/FSA!C$38</f>
        <v>1.2439935535140032E-4</v>
      </c>
      <c r="D33" s="136">
        <f>FSA!D33/FSA!D$38</f>
        <v>3.2475054603636018E-4</v>
      </c>
      <c r="E33" s="136">
        <f>FSA!E33/FSA!E$38</f>
        <v>0</v>
      </c>
      <c r="F33" s="136">
        <f>FSA!F33/FSA!F$38</f>
        <v>0</v>
      </c>
      <c r="G33" s="136">
        <f>FSA!G33/FSA!G$38</f>
        <v>3.0865245424998998E-5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 ht="12.75" customHeight="1">
      <c r="A34" s="189" t="s">
        <v>59</v>
      </c>
      <c r="B34" s="189"/>
      <c r="C34" s="136">
        <f>FSA!C34/FSA!C$38</f>
        <v>0.29380157003126695</v>
      </c>
      <c r="D34" s="136">
        <f>FSA!D34/FSA!D$38</f>
        <v>0.28869333449504259</v>
      </c>
      <c r="E34" s="136">
        <f>FSA!E34/FSA!E$38</f>
        <v>0.17328789319619833</v>
      </c>
      <c r="F34" s="136">
        <f>FSA!F34/FSA!F$38</f>
        <v>0.18601113973954547</v>
      </c>
      <c r="G34" s="136">
        <f>FSA!G34/FSA!G$38</f>
        <v>0.14081650920247293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 ht="12.75" customHeight="1">
      <c r="A35" s="177" t="s">
        <v>61</v>
      </c>
      <c r="B35" s="202"/>
      <c r="C35" s="136">
        <f>FSA!C35/FSA!C$38</f>
        <v>7.7289133809145399E-2</v>
      </c>
      <c r="D35" s="136">
        <f>FSA!D35/FSA!D$38</f>
        <v>5.6348180109821129E-2</v>
      </c>
      <c r="E35" s="136">
        <f>FSA!E35/FSA!E$38</f>
        <v>8.8605611130885664E-2</v>
      </c>
      <c r="F35" s="136">
        <f>FSA!F35/FSA!F$38</f>
        <v>0.10101510952657627</v>
      </c>
      <c r="G35" s="136">
        <f>FSA!G35/FSA!G$38</f>
        <v>0.10116392840497672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 ht="12.75" customHeight="1">
      <c r="A36" s="177" t="s">
        <v>63</v>
      </c>
      <c r="B36" s="189"/>
      <c r="C36" s="136">
        <f>FSA!C36/FSA!C$38</f>
        <v>0.36384397721449419</v>
      </c>
      <c r="D36" s="136">
        <f>FSA!D36/FSA!D$38</f>
        <v>0.37463539820555519</v>
      </c>
      <c r="E36" s="136">
        <f>FSA!E36/FSA!E$38</f>
        <v>4.4391791024953116E-2</v>
      </c>
      <c r="F36" s="136">
        <f>FSA!F36/FSA!F$38</f>
        <v>4.8461821599900222E-2</v>
      </c>
      <c r="G36" s="136">
        <f>FSA!G36/FSA!G$38</f>
        <v>5.386293979116575E-2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 ht="12.75" customHeight="1">
      <c r="A37" s="189" t="s">
        <v>65</v>
      </c>
      <c r="B37" s="189"/>
      <c r="C37" s="136">
        <f>FSA!C37/FSA!C$38</f>
        <v>0</v>
      </c>
      <c r="D37" s="136">
        <f>FSA!D37/FSA!D$38</f>
        <v>0</v>
      </c>
      <c r="E37" s="136">
        <f>FSA!E37/FSA!E$38</f>
        <v>0</v>
      </c>
      <c r="F37" s="136">
        <f>FSA!F37/FSA!F$38</f>
        <v>0</v>
      </c>
      <c r="G37" s="136">
        <f>FSA!G37/FSA!G$38</f>
        <v>0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 ht="12.75" customHeight="1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 ht="12.75" customHeight="1">
      <c r="A40" s="189" t="s">
        <v>70</v>
      </c>
      <c r="B40" s="189"/>
      <c r="C40" s="136">
        <f>FSA!C40/FSA!C$55</f>
        <v>7.7289277312671864E-2</v>
      </c>
      <c r="D40" s="136">
        <f>FSA!D40/FSA!D$55</f>
        <v>8.6918123420804586E-2</v>
      </c>
      <c r="E40" s="136">
        <f>FSA!E40/FSA!E$55</f>
        <v>0.11229788850431517</v>
      </c>
      <c r="F40" s="136">
        <f>FSA!F40/FSA!F$55</f>
        <v>0.11394118595447342</v>
      </c>
      <c r="G40" s="136">
        <f>FSA!G40/FSA!G$55</f>
        <v>9.7127054088423023E-2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 ht="12.75" customHeight="1">
      <c r="A41" s="189" t="s">
        <v>72</v>
      </c>
      <c r="B41" s="189"/>
      <c r="C41" s="136">
        <f>FSA!C41/FSA!C$55</f>
        <v>1.8060220540042742E-2</v>
      </c>
      <c r="D41" s="136">
        <f>FSA!D41/FSA!D$55</f>
        <v>3.8476922955065704E-2</v>
      </c>
      <c r="E41" s="136">
        <f>FSA!E41/FSA!E$55</f>
        <v>7.9375662415695561E-2</v>
      </c>
      <c r="F41" s="136">
        <f>FSA!F41/FSA!F$55</f>
        <v>2.1640794448956745E-2</v>
      </c>
      <c r="G41" s="136">
        <f>FSA!G41/FSA!G$55</f>
        <v>2.3173697791276222E-2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 ht="12.75" customHeight="1">
      <c r="A42" s="189" t="s">
        <v>74</v>
      </c>
      <c r="C42" s="136">
        <f>FSA!C42/FSA!C$55</f>
        <v>1.8739776489220868E-2</v>
      </c>
      <c r="D42" s="136">
        <f>FSA!D42/FSA!D$55</f>
        <v>2.9774021591908183E-2</v>
      </c>
      <c r="E42" s="136">
        <f>FSA!E42/FSA!E$55</f>
        <v>1.7858328706938001E-2</v>
      </c>
      <c r="F42" s="136">
        <f>FSA!F42/FSA!F$55</f>
        <v>3.4119082167486485E-2</v>
      </c>
      <c r="G42" s="136">
        <f>FSA!G42/FSA!G$55</f>
        <v>3.2245021420546437E-2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 ht="12.75" customHeight="1">
      <c r="A43" s="189" t="s">
        <v>76</v>
      </c>
      <c r="C43" s="136">
        <f>FSA!C43/FSA!C$55</f>
        <v>0</v>
      </c>
      <c r="D43" s="136">
        <f>FSA!D43/FSA!D$55</f>
        <v>0</v>
      </c>
      <c r="E43" s="136">
        <f>FSA!E43/FSA!E$55</f>
        <v>0</v>
      </c>
      <c r="F43" s="136">
        <f>FSA!F43/FSA!F$55</f>
        <v>0</v>
      </c>
      <c r="G43" s="136">
        <f>FSA!G43/FSA!G$55</f>
        <v>0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 ht="12.75" customHeight="1">
      <c r="A44" s="189" t="s">
        <v>77</v>
      </c>
      <c r="B44" s="189"/>
      <c r="C44" s="136">
        <f>FSA!C44/FSA!C$55</f>
        <v>0.14468600244714411</v>
      </c>
      <c r="D44" s="136">
        <f>FSA!D44/FSA!D$55</f>
        <v>0.14704834021116664</v>
      </c>
      <c r="E44" s="136">
        <f>FSA!E44/FSA!E$55</f>
        <v>0.13781434032029707</v>
      </c>
      <c r="F44" s="136">
        <f>FSA!F44/FSA!F$55</f>
        <v>0.14446766505136419</v>
      </c>
      <c r="G44" s="136">
        <f>FSA!G44/FSA!G$55</f>
        <v>0.14587268664271516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 ht="12.75" customHeight="1">
      <c r="A45" s="189" t="s">
        <v>79</v>
      </c>
      <c r="B45" s="189"/>
      <c r="C45" s="136">
        <f>FSA!C45/FSA!C$55</f>
        <v>1.8381431412195243E-4</v>
      </c>
      <c r="D45" s="136">
        <f>FSA!D45/FSA!D$55</f>
        <v>1.7623622783185876E-4</v>
      </c>
      <c r="E45" s="136">
        <f>FSA!E45/FSA!E$55</f>
        <v>1.0412709881183542E-3</v>
      </c>
      <c r="F45" s="136">
        <f>FSA!F45/FSA!F$55</f>
        <v>2.433600725213016E-4</v>
      </c>
      <c r="G45" s="136">
        <f>FSA!G45/FSA!G$55</f>
        <v>2.2223045297974E-4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 ht="12.75" customHeight="1">
      <c r="A46" s="189" t="s">
        <v>81</v>
      </c>
      <c r="B46" s="189"/>
      <c r="C46" s="136">
        <f>FSA!C46/FSA!C$55</f>
        <v>0.13518707284059958</v>
      </c>
      <c r="D46" s="136">
        <f>FSA!D46/FSA!D$55</f>
        <v>0.11882282120537659</v>
      </c>
      <c r="E46" s="136">
        <f>FSA!E46/FSA!E$55</f>
        <v>5.5386585135856647E-2</v>
      </c>
      <c r="F46" s="136">
        <f>FSA!F46/FSA!F$55</f>
        <v>0</v>
      </c>
      <c r="G46" s="136">
        <f>FSA!G46/FSA!G$55</f>
        <v>0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 ht="12.75" customHeight="1">
      <c r="A47" s="189" t="s">
        <v>83</v>
      </c>
      <c r="B47" s="189"/>
      <c r="C47" s="136">
        <f>FSA!C47/FSA!C$55</f>
        <v>0</v>
      </c>
      <c r="D47" s="136">
        <f>FSA!D47/FSA!D$55</f>
        <v>0</v>
      </c>
      <c r="E47" s="136">
        <f>FSA!E47/FSA!E$55</f>
        <v>0</v>
      </c>
      <c r="F47" s="136">
        <f>FSA!F47/FSA!F$55</f>
        <v>0</v>
      </c>
      <c r="G47" s="136">
        <f>FSA!G47/FSA!G$55</f>
        <v>0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 ht="12.75" customHeight="1">
      <c r="A48" s="176" t="s">
        <v>85</v>
      </c>
      <c r="B48" s="176"/>
      <c r="C48" s="136">
        <f>FSA!C48/FSA!C$55</f>
        <v>0.13518707284059958</v>
      </c>
      <c r="D48" s="136">
        <f>FSA!D48/FSA!D$55</f>
        <v>0.11882282120537659</v>
      </c>
      <c r="E48" s="136">
        <f>FSA!E48/FSA!E$55</f>
        <v>5.5386585135856647E-2</v>
      </c>
      <c r="F48" s="136">
        <f>FSA!F48/FSA!F$55</f>
        <v>0</v>
      </c>
      <c r="G48" s="136">
        <f>FSA!G48/FSA!G$55</f>
        <v>0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 ht="12.75" customHeight="1">
      <c r="A49" s="176" t="s">
        <v>87</v>
      </c>
      <c r="B49" s="176"/>
      <c r="C49" s="136">
        <f>FSA!C49/FSA!C$55</f>
        <v>0.39414616394380109</v>
      </c>
      <c r="D49" s="136">
        <f>FSA!D49/FSA!D$55</f>
        <v>0.42121646561215359</v>
      </c>
      <c r="E49" s="136">
        <f>FSA!E49/FSA!E$55</f>
        <v>0.40377407607122079</v>
      </c>
      <c r="F49" s="136">
        <f>FSA!F49/FSA!F$55</f>
        <v>0.31441208769480211</v>
      </c>
      <c r="G49" s="136">
        <f>FSA!G49/FSA!G$55</f>
        <v>0.2986406903959406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 ht="12.75" customHeight="1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 ht="12.75" customHeight="1">
      <c r="A51" s="189" t="s">
        <v>90</v>
      </c>
      <c r="B51" s="189"/>
      <c r="C51" s="136">
        <f>FSA!C51/FSA!C$55</f>
        <v>0.97268779231581903</v>
      </c>
      <c r="D51" s="136">
        <f>FSA!D51/FSA!D$55</f>
        <v>1.0373719812120301</v>
      </c>
      <c r="E51" s="136">
        <f>FSA!E51/FSA!E$55</f>
        <v>1.3915763302104058</v>
      </c>
      <c r="F51" s="136">
        <f>FSA!F51/FSA!F$55</f>
        <v>1.593634308903024</v>
      </c>
      <c r="G51" s="136">
        <f>FSA!G51/FSA!G$55</f>
        <v>1.6169642085509339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 ht="12.75" customHeight="1">
      <c r="A52" s="189" t="s">
        <v>92</v>
      </c>
      <c r="B52" s="189"/>
      <c r="C52" s="136">
        <f>FSA!C52/FSA!C$55</f>
        <v>-0.36683395625962006</v>
      </c>
      <c r="D52" s="136">
        <f>FSA!D52/FSA!D$55</f>
        <v>-0.45858844682418359</v>
      </c>
      <c r="E52" s="136">
        <f>FSA!E52/FSA!E$55</f>
        <v>-0.79535040628162657</v>
      </c>
      <c r="F52" s="136">
        <f>FSA!F52/FSA!F$55</f>
        <v>-0.90804639659782616</v>
      </c>
      <c r="G52" s="136">
        <f>FSA!G52/FSA!G$55</f>
        <v>-0.91560489894687458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 ht="12.75" customHeight="1">
      <c r="A53" s="177" t="s">
        <v>94</v>
      </c>
      <c r="B53" s="177"/>
      <c r="C53" s="136">
        <f>FSA!C53/FSA!C$55</f>
        <v>0</v>
      </c>
      <c r="D53" s="136">
        <f>FSA!D53/FSA!D$55</f>
        <v>0</v>
      </c>
      <c r="E53" s="136">
        <f>FSA!E53/FSA!E$55</f>
        <v>0</v>
      </c>
      <c r="F53" s="136">
        <f>FSA!F53/FSA!F$55</f>
        <v>0</v>
      </c>
      <c r="G53" s="136">
        <f>FSA!G53/FSA!G$55</f>
        <v>0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 ht="12.75" customHeight="1">
      <c r="A54" s="134" t="s">
        <v>96</v>
      </c>
      <c r="C54" s="136">
        <f>FSA!C54/FSA!C$55</f>
        <v>0.60585383605619891</v>
      </c>
      <c r="D54" s="136">
        <f>FSA!D54/FSA!D$55</f>
        <v>0.57878353438784647</v>
      </c>
      <c r="E54" s="136">
        <f>FSA!E54/FSA!E$55</f>
        <v>0.59622592392877916</v>
      </c>
      <c r="F54" s="136">
        <f>FSA!F54/FSA!F$55</f>
        <v>0.68558791230519789</v>
      </c>
      <c r="G54" s="136">
        <f>FSA!G54/FSA!G$55</f>
        <v>0.70135930960405946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 ht="12.75" customHeight="1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 ht="12.75" customHeight="1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 ht="12.75" customHeight="1">
      <c r="C57" s="133"/>
      <c r="D57" s="133"/>
      <c r="E57" s="133"/>
      <c r="F57" s="133"/>
      <c r="G57" s="133"/>
      <c r="H57" s="133"/>
      <c r="I57" s="133"/>
      <c r="J57" s="133"/>
    </row>
    <row r="58" spans="1:10" ht="12.75" customHeight="1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 ht="12.75" customHeight="1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 ht="12.75" customHeight="1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 ht="12.75" customHeight="1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 ht="12.75" customHeight="1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 ht="12.75" customHeight="1">
      <c r="B65" s="121"/>
    </row>
    <row r="66" spans="1:11" ht="12.75" customHeight="1">
      <c r="B66" s="121"/>
    </row>
    <row r="67" spans="1:11" ht="12.75" customHeight="1">
      <c r="B67" s="121"/>
    </row>
    <row r="68" spans="1:11" ht="12.75" customHeight="1">
      <c r="B68" s="121"/>
    </row>
    <row r="69" spans="1:11" ht="12.75" customHeight="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 ht="15" customHeight="1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6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6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6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6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 ht="15" customHeight="1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 ht="15" customHeight="1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 ht="15" customHeight="1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 ht="15" customHeight="1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 ht="15" customHeight="1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 ht="15" customHeight="1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 ht="15" customHeight="1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 ht="15" customHeight="1">
      <c r="B27" t="s">
        <v>201</v>
      </c>
    </row>
    <row r="28" spans="2:6" ht="15" customHeight="1">
      <c r="B28" t="s">
        <v>202</v>
      </c>
    </row>
    <row r="29" spans="2:6" ht="15" customHeight="1">
      <c r="B29" t="s">
        <v>203</v>
      </c>
    </row>
    <row r="30" spans="2:6" ht="15" customHeight="1">
      <c r="B30" t="s">
        <v>204</v>
      </c>
    </row>
    <row r="31" spans="2:6" ht="15" customHeight="1">
      <c r="B31" t="s">
        <v>205</v>
      </c>
    </row>
    <row r="32" spans="2:6" ht="15" customHeight="1">
      <c r="B32" t="s">
        <v>206</v>
      </c>
    </row>
    <row r="33" spans="2:2" ht="15" customHeight="1">
      <c r="B33" t="s">
        <v>207</v>
      </c>
    </row>
    <row r="34" spans="2:2" ht="15" customHeight="1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 ht="15" customHeight="1">
      <c r="B1" s="1" t="s">
        <v>209</v>
      </c>
    </row>
    <row r="2" spans="2:35" ht="15" customHeight="1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 ht="15" customHeigh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 ht="15" customHeight="1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 ht="15" customHeight="1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 ht="15" customHeigh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 ht="15" customHeight="1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 ht="15" customHeigh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 ht="15" customHeight="1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 ht="15" customHeight="1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 ht="15" customHeight="1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 ht="15" customHeight="1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 ht="15" customHeight="1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 ht="15" customHeight="1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 ht="15" customHeigh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 ht="15" customHeight="1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 ht="15" customHeight="1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 ht="15" customHeigh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 ht="15" customHeight="1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 ht="15" customHeight="1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 ht="15" customHeight="1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 ht="15" customHeight="1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 ht="15" customHeight="1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 ht="15" customHeight="1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 ht="15" customHeight="1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 ht="15" customHeight="1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 ht="15" customHeight="1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5.6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5.6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5.6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6.4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44" t="s">
        <v>328</v>
      </c>
      <c r="C3" s="48" t="s">
        <v>329</v>
      </c>
      <c r="D3" s="168"/>
    </row>
    <row r="4" spans="2:23" s="169" customFormat="1" ht="18" customHeight="1">
      <c r="B4" s="44">
        <v>100</v>
      </c>
      <c r="C4" s="49" t="s">
        <v>330</v>
      </c>
      <c r="D4" s="168"/>
      <c r="E4" s="299">
        <v>212827</v>
      </c>
      <c r="F4" s="299">
        <v>199273</v>
      </c>
      <c r="G4" s="299">
        <v>289284</v>
      </c>
      <c r="H4" s="299">
        <v>242494</v>
      </c>
      <c r="I4" s="299">
        <v>246229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5322</v>
      </c>
      <c r="F5" s="301">
        <v>1491</v>
      </c>
      <c r="G5" s="301">
        <v>6232</v>
      </c>
      <c r="H5" s="301">
        <v>21830</v>
      </c>
      <c r="I5" s="301">
        <v>9264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4185</v>
      </c>
      <c r="F6" s="264">
        <v>1491</v>
      </c>
      <c r="G6" s="264">
        <v>6232</v>
      </c>
      <c r="H6" s="264">
        <v>10530</v>
      </c>
      <c r="I6" s="264">
        <v>2792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1137</v>
      </c>
      <c r="F7" s="264">
        <v>0</v>
      </c>
      <c r="G7" s="264">
        <v>0</v>
      </c>
      <c r="H7" s="264">
        <v>11300</v>
      </c>
      <c r="I7" s="264">
        <v>6472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7281</v>
      </c>
      <c r="F8" s="301">
        <v>471</v>
      </c>
      <c r="G8" s="301">
        <v>2171</v>
      </c>
      <c r="H8" s="301">
        <v>52420</v>
      </c>
      <c r="I8" s="301">
        <v>53289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>
        <v>7281</v>
      </c>
      <c r="F9" s="264">
        <v>471</v>
      </c>
      <c r="G9" s="264">
        <v>471</v>
      </c>
      <c r="H9" s="264">
        <v>300</v>
      </c>
      <c r="I9" s="264">
        <v>300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>
        <v>0</v>
      </c>
      <c r="F10" s="264">
        <v>0</v>
      </c>
      <c r="G10" s="264">
        <v>0</v>
      </c>
      <c r="H10" s="264">
        <v>0</v>
      </c>
      <c r="I10" s="264">
        <v>0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0</v>
      </c>
      <c r="F11" s="264">
        <v>0</v>
      </c>
      <c r="G11" s="264">
        <v>1700</v>
      </c>
      <c r="H11" s="264">
        <v>52120</v>
      </c>
      <c r="I11" s="264">
        <v>52989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82593</v>
      </c>
      <c r="F12" s="301">
        <v>81824</v>
      </c>
      <c r="G12" s="301">
        <v>77523</v>
      </c>
      <c r="H12" s="301">
        <v>77163</v>
      </c>
      <c r="I12" s="301">
        <v>89892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43481</v>
      </c>
      <c r="F13" s="264">
        <v>51413</v>
      </c>
      <c r="G13" s="264">
        <v>54651</v>
      </c>
      <c r="H13" s="264">
        <v>52091</v>
      </c>
      <c r="I13" s="264">
        <v>64391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2135</v>
      </c>
      <c r="F14" s="264">
        <v>4404</v>
      </c>
      <c r="G14" s="264">
        <v>2802</v>
      </c>
      <c r="H14" s="264">
        <v>9464</v>
      </c>
      <c r="I14" s="264">
        <v>13894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>
        <v>0</v>
      </c>
      <c r="F15" s="264">
        <v>0</v>
      </c>
      <c r="G15" s="264">
        <v>0</v>
      </c>
      <c r="H15" s="264">
        <v>0</v>
      </c>
      <c r="I15" s="264">
        <v>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45822</v>
      </c>
      <c r="F18" s="264">
        <v>42873</v>
      </c>
      <c r="G18" s="264">
        <v>38148</v>
      </c>
      <c r="H18" s="264">
        <v>42535</v>
      </c>
      <c r="I18" s="264">
        <v>32234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-8844</v>
      </c>
      <c r="F19" s="264">
        <v>-16866</v>
      </c>
      <c r="G19" s="264">
        <v>-18077</v>
      </c>
      <c r="H19" s="264">
        <v>-26927</v>
      </c>
      <c r="I19" s="264">
        <v>-20627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84475</v>
      </c>
      <c r="F21" s="301">
        <v>83621</v>
      </c>
      <c r="G21" s="301">
        <v>195304</v>
      </c>
      <c r="H21" s="301">
        <v>82642</v>
      </c>
      <c r="I21" s="301">
        <v>87291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84475</v>
      </c>
      <c r="F22" s="264">
        <v>83621</v>
      </c>
      <c r="G22" s="264">
        <v>245390</v>
      </c>
      <c r="H22" s="264">
        <v>82642</v>
      </c>
      <c r="I22" s="264">
        <v>87291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>
        <v>0</v>
      </c>
      <c r="F23" s="264">
        <v>0</v>
      </c>
      <c r="G23" s="264">
        <v>-50086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33156</v>
      </c>
      <c r="F24" s="301">
        <v>31866</v>
      </c>
      <c r="G24" s="301">
        <v>8054</v>
      </c>
      <c r="H24" s="301">
        <v>8439</v>
      </c>
      <c r="I24" s="301">
        <v>6492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67</v>
      </c>
      <c r="F25" s="264">
        <v>164</v>
      </c>
      <c r="G25" s="264">
        <v>0</v>
      </c>
      <c r="H25" s="264">
        <v>0</v>
      </c>
      <c r="I25" s="264">
        <v>10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6836</v>
      </c>
      <c r="F26" s="264">
        <v>5448</v>
      </c>
      <c r="G26" s="264">
        <v>5054</v>
      </c>
      <c r="H26" s="264">
        <v>5439</v>
      </c>
      <c r="I26" s="264">
        <v>6398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0</v>
      </c>
      <c r="F27" s="264">
        <v>0</v>
      </c>
      <c r="G27" s="264">
        <v>0</v>
      </c>
      <c r="H27" s="264">
        <v>0</v>
      </c>
      <c r="I27" s="264">
        <v>85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>
        <v>0</v>
      </c>
      <c r="F28" s="264">
        <v>0</v>
      </c>
      <c r="G28" s="264">
        <v>0</v>
      </c>
      <c r="H28" s="264">
        <v>0</v>
      </c>
      <c r="I28" s="264">
        <v>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>
        <v>26253</v>
      </c>
      <c r="F29" s="264">
        <v>26253</v>
      </c>
      <c r="G29" s="264">
        <v>3000</v>
      </c>
      <c r="H29" s="264">
        <v>3000</v>
      </c>
      <c r="I29" s="264">
        <v>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" customHeight="1">
      <c r="B30" s="44">
        <v>200</v>
      </c>
      <c r="C30" s="49" t="s">
        <v>356</v>
      </c>
      <c r="D30" s="168"/>
      <c r="E30" s="301">
        <v>325760</v>
      </c>
      <c r="F30" s="301">
        <v>305731</v>
      </c>
      <c r="G30" s="301">
        <v>87180</v>
      </c>
      <c r="H30" s="301">
        <v>86238</v>
      </c>
      <c r="I30" s="301">
        <v>77759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0</v>
      </c>
      <c r="F31" s="301">
        <v>0</v>
      </c>
      <c r="G31" s="301">
        <v>0</v>
      </c>
      <c r="H31" s="301">
        <v>0</v>
      </c>
      <c r="I31" s="301">
        <v>0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>
        <v>0</v>
      </c>
      <c r="F35" s="264">
        <v>0</v>
      </c>
      <c r="G35" s="264">
        <v>0</v>
      </c>
      <c r="H35" s="264">
        <v>0</v>
      </c>
      <c r="I35" s="264">
        <v>0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>
        <v>0</v>
      </c>
      <c r="F36" s="264">
        <v>0</v>
      </c>
      <c r="G36" s="264">
        <v>0</v>
      </c>
      <c r="H36" s="264">
        <v>0</v>
      </c>
      <c r="I36" s="264">
        <v>0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0</v>
      </c>
      <c r="F37" s="264">
        <v>0</v>
      </c>
      <c r="G37" s="264">
        <v>0</v>
      </c>
      <c r="H37" s="264">
        <v>0</v>
      </c>
      <c r="I37" s="264">
        <v>0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>
        <v>0</v>
      </c>
      <c r="F38" s="264">
        <v>0</v>
      </c>
      <c r="G38" s="264">
        <v>0</v>
      </c>
      <c r="H38" s="264">
        <v>0</v>
      </c>
      <c r="I38" s="264">
        <v>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24375</v>
      </c>
      <c r="F39" s="301">
        <v>17605</v>
      </c>
      <c r="G39" s="301">
        <v>16712</v>
      </c>
      <c r="H39" s="301">
        <v>15931</v>
      </c>
      <c r="I39" s="301">
        <v>17451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24375</v>
      </c>
      <c r="F40" s="264">
        <v>17605</v>
      </c>
      <c r="G40" s="264">
        <v>16712</v>
      </c>
      <c r="H40" s="264">
        <v>15931</v>
      </c>
      <c r="I40" s="264">
        <v>17451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0</v>
      </c>
      <c r="F41" s="264">
        <v>141</v>
      </c>
      <c r="G41" s="264">
        <v>141</v>
      </c>
      <c r="H41" s="264">
        <v>141</v>
      </c>
      <c r="I41" s="264">
        <v>141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0</v>
      </c>
      <c r="F42" s="264">
        <v>-141</v>
      </c>
      <c r="G42" s="264">
        <v>-141</v>
      </c>
      <c r="H42" s="264">
        <v>-141</v>
      </c>
      <c r="I42" s="264">
        <v>-141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>
        <v>0</v>
      </c>
      <c r="F43" s="264">
        <v>0</v>
      </c>
      <c r="G43" s="264">
        <v>0</v>
      </c>
      <c r="H43" s="264">
        <v>0</v>
      </c>
      <c r="I43" s="264">
        <v>0</v>
      </c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12441</v>
      </c>
      <c r="F49" s="301">
        <v>12770</v>
      </c>
      <c r="G49" s="301">
        <v>12413</v>
      </c>
      <c r="H49" s="301">
        <v>12055</v>
      </c>
      <c r="I49" s="301">
        <v>11697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14509</v>
      </c>
      <c r="F50" s="264">
        <v>15032</v>
      </c>
      <c r="G50" s="264">
        <v>15032</v>
      </c>
      <c r="H50" s="264">
        <v>15032</v>
      </c>
      <c r="I50" s="264">
        <v>15032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-2068</v>
      </c>
      <c r="F51" s="264">
        <v>-2262</v>
      </c>
      <c r="G51" s="264">
        <v>-2619</v>
      </c>
      <c r="H51" s="264">
        <v>-2977</v>
      </c>
      <c r="I51" s="264">
        <v>-3335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171587</v>
      </c>
      <c r="F52" s="301">
        <v>171587</v>
      </c>
      <c r="G52" s="301">
        <v>0</v>
      </c>
      <c r="H52" s="301">
        <v>0</v>
      </c>
      <c r="I52" s="301">
        <v>0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>
        <v>0</v>
      </c>
      <c r="F53" s="264">
        <v>0</v>
      </c>
      <c r="G53" s="264">
        <v>0</v>
      </c>
      <c r="H53" s="264">
        <v>0</v>
      </c>
      <c r="I53" s="264">
        <v>0</v>
      </c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171587</v>
      </c>
      <c r="F54" s="264">
        <v>171587</v>
      </c>
      <c r="G54" s="264">
        <v>0</v>
      </c>
      <c r="H54" s="264">
        <v>0</v>
      </c>
      <c r="I54" s="264">
        <v>0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29186</v>
      </c>
      <c r="F55" s="301">
        <v>15686</v>
      </c>
      <c r="G55" s="301">
        <v>20944</v>
      </c>
      <c r="H55" s="301">
        <v>21152</v>
      </c>
      <c r="I55" s="301">
        <v>21079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>
        <v>0</v>
      </c>
      <c r="F56" s="264">
        <v>0</v>
      </c>
      <c r="G56" s="264">
        <v>0</v>
      </c>
      <c r="H56" s="264">
        <v>0</v>
      </c>
      <c r="I56" s="264">
        <v>0</v>
      </c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49328</v>
      </c>
      <c r="F58" s="264">
        <v>45428</v>
      </c>
      <c r="G58" s="264">
        <v>45428</v>
      </c>
      <c r="H58" s="264">
        <v>45428</v>
      </c>
      <c r="I58" s="264">
        <v>48428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>
        <v>-20142</v>
      </c>
      <c r="F59" s="264">
        <v>-29742</v>
      </c>
      <c r="G59" s="264">
        <v>-24484</v>
      </c>
      <c r="H59" s="264">
        <v>-24276</v>
      </c>
      <c r="I59" s="264">
        <v>-27349</v>
      </c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>
        <v>0</v>
      </c>
      <c r="F60" s="264">
        <v>0</v>
      </c>
      <c r="G60" s="264">
        <v>0</v>
      </c>
      <c r="H60" s="264">
        <v>0</v>
      </c>
      <c r="I60" s="264">
        <v>0</v>
      </c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88171</v>
      </c>
      <c r="F61" s="301">
        <v>88083</v>
      </c>
      <c r="G61" s="301">
        <v>37111</v>
      </c>
      <c r="H61" s="301">
        <v>37101</v>
      </c>
      <c r="I61" s="301">
        <v>27533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117</v>
      </c>
      <c r="F62" s="264">
        <v>29</v>
      </c>
      <c r="G62" s="264">
        <v>11</v>
      </c>
      <c r="H62" s="264">
        <v>0</v>
      </c>
      <c r="I62" s="264">
        <v>300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>
        <v>0</v>
      </c>
      <c r="F63" s="264">
        <v>0</v>
      </c>
      <c r="G63" s="264">
        <v>0</v>
      </c>
      <c r="H63" s="264">
        <v>0</v>
      </c>
      <c r="I63" s="264">
        <v>0</v>
      </c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>
        <v>0</v>
      </c>
      <c r="F64" s="264">
        <v>0</v>
      </c>
      <c r="G64" s="264">
        <v>0</v>
      </c>
      <c r="H64" s="264">
        <v>0</v>
      </c>
      <c r="I64" s="264">
        <v>0</v>
      </c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>
        <v>88054</v>
      </c>
      <c r="F65" s="264">
        <v>88054</v>
      </c>
      <c r="G65" s="264">
        <v>37101</v>
      </c>
      <c r="H65" s="264">
        <v>37101</v>
      </c>
      <c r="I65" s="264">
        <v>27233</v>
      </c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>
        <v>0</v>
      </c>
      <c r="F66" s="264">
        <v>0</v>
      </c>
      <c r="G66" s="264">
        <v>0</v>
      </c>
      <c r="H66" s="264">
        <v>0</v>
      </c>
      <c r="I66" s="264">
        <v>0</v>
      </c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" customHeight="1">
      <c r="B67" s="52">
        <v>270</v>
      </c>
      <c r="C67" s="53" t="s">
        <v>389</v>
      </c>
      <c r="D67" s="54"/>
      <c r="E67" s="301">
        <v>538586</v>
      </c>
      <c r="F67" s="301">
        <v>505004</v>
      </c>
      <c r="G67" s="301">
        <v>376464</v>
      </c>
      <c r="H67" s="301">
        <v>328732</v>
      </c>
      <c r="I67" s="301">
        <v>323988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" customHeight="1">
      <c r="B68" s="44">
        <v>300</v>
      </c>
      <c r="C68" s="49" t="s">
        <v>390</v>
      </c>
      <c r="D68" s="168"/>
      <c r="E68" s="301">
        <v>212281</v>
      </c>
      <c r="F68" s="301">
        <v>212716</v>
      </c>
      <c r="G68" s="301">
        <v>152008</v>
      </c>
      <c r="H68" s="301">
        <v>103359</v>
      </c>
      <c r="I68" s="301">
        <v>96756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212281</v>
      </c>
      <c r="F69" s="301">
        <v>212716</v>
      </c>
      <c r="G69" s="301">
        <v>152008</v>
      </c>
      <c r="H69" s="301">
        <v>103359</v>
      </c>
      <c r="I69" s="301">
        <v>96756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41627</v>
      </c>
      <c r="F70" s="264">
        <v>43894</v>
      </c>
      <c r="G70" s="264">
        <v>42276</v>
      </c>
      <c r="H70" s="264">
        <v>37456</v>
      </c>
      <c r="I70" s="264">
        <v>31468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10093</v>
      </c>
      <c r="F71" s="264">
        <v>15036</v>
      </c>
      <c r="G71" s="264">
        <v>6723</v>
      </c>
      <c r="H71" s="264">
        <v>11216</v>
      </c>
      <c r="I71" s="264">
        <v>10447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99</v>
      </c>
      <c r="F72" s="264">
        <v>89</v>
      </c>
      <c r="G72" s="264">
        <v>392</v>
      </c>
      <c r="H72" s="264">
        <v>80</v>
      </c>
      <c r="I72" s="264">
        <v>72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2736</v>
      </c>
      <c r="F73" s="264">
        <v>3552</v>
      </c>
      <c r="G73" s="264">
        <v>3152</v>
      </c>
      <c r="H73" s="264">
        <v>2451</v>
      </c>
      <c r="I73" s="264">
        <v>2759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6991</v>
      </c>
      <c r="F74" s="264">
        <v>15879</v>
      </c>
      <c r="G74" s="264">
        <v>26730</v>
      </c>
      <c r="H74" s="264">
        <v>4663</v>
      </c>
      <c r="I74" s="264">
        <v>4749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>
        <v>0</v>
      </c>
      <c r="F75" s="264">
        <v>0</v>
      </c>
      <c r="G75" s="264">
        <v>0</v>
      </c>
      <c r="H75" s="264">
        <v>0</v>
      </c>
      <c r="I75" s="264">
        <v>0</v>
      </c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>
        <v>0</v>
      </c>
      <c r="F76" s="264">
        <v>0</v>
      </c>
      <c r="G76" s="264">
        <v>0</v>
      </c>
      <c r="H76" s="264">
        <v>0</v>
      </c>
      <c r="I76" s="264">
        <v>0</v>
      </c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0</v>
      </c>
      <c r="F77" s="264">
        <v>0</v>
      </c>
      <c r="G77" s="264">
        <v>0</v>
      </c>
      <c r="H77" s="264">
        <v>0</v>
      </c>
      <c r="I77" s="264">
        <v>0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77738</v>
      </c>
      <c r="F78" s="264">
        <v>74173</v>
      </c>
      <c r="G78" s="264">
        <v>51831</v>
      </c>
      <c r="H78" s="264">
        <v>47448</v>
      </c>
      <c r="I78" s="264">
        <v>47261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72810</v>
      </c>
      <c r="F79" s="264">
        <v>60006</v>
      </c>
      <c r="G79" s="264">
        <v>20851</v>
      </c>
      <c r="H79" s="264">
        <v>0</v>
      </c>
      <c r="I79" s="264">
        <v>0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>
        <v>0</v>
      </c>
      <c r="F80" s="264">
        <v>0</v>
      </c>
      <c r="G80" s="264">
        <v>0</v>
      </c>
      <c r="H80" s="264">
        <v>0</v>
      </c>
      <c r="I80" s="264">
        <v>0</v>
      </c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188</v>
      </c>
      <c r="F81" s="264">
        <v>87</v>
      </c>
      <c r="G81" s="264">
        <v>51</v>
      </c>
      <c r="H81" s="264">
        <v>43</v>
      </c>
      <c r="I81" s="264">
        <v>0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>
        <v>0</v>
      </c>
      <c r="F82" s="264">
        <v>0</v>
      </c>
      <c r="G82" s="264">
        <v>0</v>
      </c>
      <c r="H82" s="264">
        <v>0</v>
      </c>
      <c r="I82" s="264">
        <v>0</v>
      </c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>
        <v>0</v>
      </c>
      <c r="F83" s="264">
        <v>0</v>
      </c>
      <c r="G83" s="264">
        <v>0</v>
      </c>
      <c r="H83" s="264">
        <v>0</v>
      </c>
      <c r="I83" s="264">
        <v>0</v>
      </c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0</v>
      </c>
      <c r="F84" s="301">
        <v>0</v>
      </c>
      <c r="G84" s="301">
        <v>0</v>
      </c>
      <c r="H84" s="301">
        <v>0</v>
      </c>
      <c r="I84" s="301">
        <v>0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>
        <v>0</v>
      </c>
      <c r="F85" s="264">
        <v>0</v>
      </c>
      <c r="G85" s="264">
        <v>0</v>
      </c>
      <c r="H85" s="264">
        <v>0</v>
      </c>
      <c r="I85" s="264">
        <v>0</v>
      </c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>
        <v>0</v>
      </c>
      <c r="F86" s="264">
        <v>0</v>
      </c>
      <c r="G86" s="264">
        <v>0</v>
      </c>
      <c r="H86" s="264">
        <v>0</v>
      </c>
      <c r="I86" s="264">
        <v>0</v>
      </c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>
        <v>0</v>
      </c>
      <c r="F87" s="264">
        <v>0</v>
      </c>
      <c r="G87" s="264">
        <v>0</v>
      </c>
      <c r="H87" s="264">
        <v>0</v>
      </c>
      <c r="I87" s="264">
        <v>0</v>
      </c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>
        <v>0</v>
      </c>
      <c r="F88" s="264">
        <v>0</v>
      </c>
      <c r="G88" s="264">
        <v>0</v>
      </c>
      <c r="H88" s="264">
        <v>0</v>
      </c>
      <c r="I88" s="264">
        <v>0</v>
      </c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>
        <v>0</v>
      </c>
      <c r="F89" s="264">
        <v>0</v>
      </c>
      <c r="G89" s="264">
        <v>0</v>
      </c>
      <c r="H89" s="264">
        <v>0</v>
      </c>
      <c r="I89" s="264">
        <v>0</v>
      </c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>
        <v>0</v>
      </c>
      <c r="F90" s="264">
        <v>0</v>
      </c>
      <c r="G90" s="264">
        <v>0</v>
      </c>
      <c r="H90" s="264">
        <v>0</v>
      </c>
      <c r="I90" s="264">
        <v>0</v>
      </c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0</v>
      </c>
      <c r="F91" s="264">
        <v>0</v>
      </c>
      <c r="G91" s="264">
        <v>0</v>
      </c>
      <c r="H91" s="264">
        <v>0</v>
      </c>
      <c r="I91" s="264">
        <v>0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0</v>
      </c>
      <c r="F92" s="264">
        <v>0</v>
      </c>
      <c r="G92" s="264">
        <v>0</v>
      </c>
      <c r="H92" s="264">
        <v>0</v>
      </c>
      <c r="I92" s="264">
        <v>0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>
        <v>0</v>
      </c>
      <c r="F93" s="264">
        <v>0</v>
      </c>
      <c r="G93" s="264">
        <v>0</v>
      </c>
      <c r="H93" s="264">
        <v>0</v>
      </c>
      <c r="I93" s="264">
        <v>0</v>
      </c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>
        <v>0</v>
      </c>
      <c r="F94" s="264">
        <v>0</v>
      </c>
      <c r="G94" s="264">
        <v>0</v>
      </c>
      <c r="H94" s="264">
        <v>0</v>
      </c>
      <c r="I94" s="264">
        <v>0</v>
      </c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>
        <v>0</v>
      </c>
      <c r="F95" s="264">
        <v>0</v>
      </c>
      <c r="G95" s="264">
        <v>0</v>
      </c>
      <c r="H95" s="264">
        <v>0</v>
      </c>
      <c r="I95" s="264">
        <v>0</v>
      </c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>
        <v>0</v>
      </c>
      <c r="F96" s="264">
        <v>0</v>
      </c>
      <c r="G96" s="264">
        <v>0</v>
      </c>
      <c r="H96" s="264">
        <v>0</v>
      </c>
      <c r="I96" s="264">
        <v>0</v>
      </c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>
        <v>0</v>
      </c>
      <c r="F97" s="264">
        <v>0</v>
      </c>
      <c r="G97" s="264">
        <v>0</v>
      </c>
      <c r="H97" s="264">
        <v>0</v>
      </c>
      <c r="I97" s="264">
        <v>0</v>
      </c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" customHeight="1">
      <c r="B98" s="44">
        <v>400</v>
      </c>
      <c r="C98" s="49" t="s">
        <v>420</v>
      </c>
      <c r="D98" s="168"/>
      <c r="E98" s="301">
        <v>326305</v>
      </c>
      <c r="F98" s="301">
        <v>292288</v>
      </c>
      <c r="G98" s="301">
        <v>224456</v>
      </c>
      <c r="H98" s="301">
        <v>225373</v>
      </c>
      <c r="I98" s="301">
        <v>227232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326305</v>
      </c>
      <c r="F99" s="301">
        <v>292288</v>
      </c>
      <c r="G99" s="301">
        <v>224456</v>
      </c>
      <c r="H99" s="301">
        <v>225373</v>
      </c>
      <c r="I99" s="301">
        <v>227232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500000</v>
      </c>
      <c r="F100" s="264">
        <v>500000</v>
      </c>
      <c r="G100" s="264">
        <v>500000</v>
      </c>
      <c r="H100" s="264">
        <v>500000</v>
      </c>
      <c r="I100" s="264">
        <v>500000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500000</v>
      </c>
      <c r="F101" s="264">
        <v>500000</v>
      </c>
      <c r="G101" s="264">
        <v>500000</v>
      </c>
      <c r="H101" s="264">
        <v>500000</v>
      </c>
      <c r="I101" s="264">
        <v>500000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>
        <v>0</v>
      </c>
      <c r="F102" s="264">
        <v>0</v>
      </c>
      <c r="G102" s="264">
        <v>0</v>
      </c>
      <c r="H102" s="264">
        <v>0</v>
      </c>
      <c r="I102" s="264">
        <v>0</v>
      </c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0</v>
      </c>
      <c r="F103" s="264">
        <v>0</v>
      </c>
      <c r="G103" s="264">
        <v>0</v>
      </c>
      <c r="H103" s="264">
        <v>0</v>
      </c>
      <c r="I103" s="264">
        <v>0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>
        <v>0</v>
      </c>
      <c r="F104" s="264">
        <v>0</v>
      </c>
      <c r="G104" s="264">
        <v>0</v>
      </c>
      <c r="H104" s="264">
        <v>0</v>
      </c>
      <c r="I104" s="264">
        <v>0</v>
      </c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>
        <v>0</v>
      </c>
      <c r="F105" s="264">
        <v>0</v>
      </c>
      <c r="G105" s="264">
        <v>0</v>
      </c>
      <c r="H105" s="264">
        <v>0</v>
      </c>
      <c r="I105" s="264">
        <v>0</v>
      </c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>
        <v>0</v>
      </c>
      <c r="F106" s="264">
        <v>0</v>
      </c>
      <c r="G106" s="264">
        <v>0</v>
      </c>
      <c r="H106" s="264">
        <v>0</v>
      </c>
      <c r="I106" s="264">
        <v>0</v>
      </c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>
        <v>0</v>
      </c>
      <c r="F107" s="264">
        <v>0</v>
      </c>
      <c r="G107" s="264">
        <v>0</v>
      </c>
      <c r="H107" s="264">
        <v>0</v>
      </c>
      <c r="I107" s="264">
        <v>0</v>
      </c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>
        <v>0</v>
      </c>
      <c r="F108" s="264">
        <v>0</v>
      </c>
      <c r="G108" s="264">
        <v>0</v>
      </c>
      <c r="H108" s="264">
        <v>0</v>
      </c>
      <c r="I108" s="264">
        <v>0</v>
      </c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18345</v>
      </c>
      <c r="F109" s="264">
        <v>18345</v>
      </c>
      <c r="G109" s="264">
        <v>18345</v>
      </c>
      <c r="H109" s="264">
        <v>18345</v>
      </c>
      <c r="I109" s="264">
        <v>18345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>
        <v>0</v>
      </c>
      <c r="F110" s="264">
        <v>0</v>
      </c>
      <c r="G110" s="264">
        <v>0</v>
      </c>
      <c r="H110" s="264">
        <v>0</v>
      </c>
      <c r="I110" s="264">
        <v>0</v>
      </c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>
        <v>5532</v>
      </c>
      <c r="F111" s="264">
        <v>5532</v>
      </c>
      <c r="G111" s="264">
        <v>5532</v>
      </c>
      <c r="H111" s="264">
        <v>5532</v>
      </c>
      <c r="I111" s="264">
        <v>5532</v>
      </c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-197572</v>
      </c>
      <c r="F112" s="264">
        <v>-231589</v>
      </c>
      <c r="G112" s="264">
        <v>-299420</v>
      </c>
      <c r="H112" s="264">
        <v>-298503</v>
      </c>
      <c r="I112" s="264">
        <v>-296645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-177160</v>
      </c>
      <c r="F113" s="264">
        <v>-197572</v>
      </c>
      <c r="G113" s="264">
        <v>-231589</v>
      </c>
      <c r="H113" s="264">
        <v>-299420</v>
      </c>
      <c r="I113" s="264">
        <v>-298503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-20411</v>
      </c>
      <c r="F114" s="264">
        <v>-34017</v>
      </c>
      <c r="G114" s="264">
        <v>-67831</v>
      </c>
      <c r="H114" s="264">
        <v>917</v>
      </c>
      <c r="I114" s="264">
        <v>1858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0</v>
      </c>
      <c r="F115" s="264">
        <v>0</v>
      </c>
      <c r="G115" s="264">
        <v>0</v>
      </c>
      <c r="H115" s="264">
        <v>0</v>
      </c>
      <c r="I115" s="264">
        <v>0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>
        <v>0</v>
      </c>
      <c r="F116" s="301">
        <v>0</v>
      </c>
      <c r="G116" s="301">
        <v>0</v>
      </c>
      <c r="H116" s="301">
        <v>0</v>
      </c>
      <c r="I116" s="301">
        <v>0</v>
      </c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>
        <v>0</v>
      </c>
      <c r="F117" s="264">
        <v>0</v>
      </c>
      <c r="G117" s="264">
        <v>0</v>
      </c>
      <c r="H117" s="264">
        <v>0</v>
      </c>
      <c r="I117" s="264">
        <v>0</v>
      </c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>
        <v>0</v>
      </c>
      <c r="F118" s="264">
        <v>0</v>
      </c>
      <c r="G118" s="264">
        <v>0</v>
      </c>
      <c r="H118" s="264">
        <v>0</v>
      </c>
      <c r="I118" s="264">
        <v>0</v>
      </c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" customHeight="1">
      <c r="B119" s="44">
        <v>440</v>
      </c>
      <c r="C119" s="55" t="s">
        <v>445</v>
      </c>
      <c r="D119" s="168"/>
      <c r="E119" s="301">
        <v>538586</v>
      </c>
      <c r="F119" s="301">
        <v>505004</v>
      </c>
      <c r="G119" s="301">
        <v>376464</v>
      </c>
      <c r="H119" s="301">
        <v>328732</v>
      </c>
      <c r="I119" s="301">
        <v>323988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 ht="15" customHeight="1">
      <c r="B1" s="1" t="s">
        <v>209</v>
      </c>
    </row>
    <row r="2" spans="1:17" ht="15" customHeight="1">
      <c r="B2" s="1"/>
      <c r="O2">
        <v>1000000</v>
      </c>
    </row>
    <row r="3" spans="1:17" ht="15" customHeight="1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 ht="15" customHeigh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 ht="15" customHeight="1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 ht="15" customHeight="1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 ht="15" customHeight="1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 ht="15" customHeight="1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 ht="15" customHeigh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 ht="15" customHeight="1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 ht="15" customHeight="1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 ht="15" customHeight="1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 ht="15" customHeight="1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 ht="15" customHeight="1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 ht="15" customHeigh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 ht="15" customHeight="1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 ht="15" customHeight="1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 ht="15" customHeigh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 ht="15" customHeigh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 ht="15" customHeight="1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 ht="15" customHeight="1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 ht="15" customHeight="1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 ht="15" customHeight="1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 ht="15" customHeigh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 ht="15" customHeight="1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 ht="15" customHeight="1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 ht="15" customHeight="1">
      <c r="A28" s="42"/>
      <c r="G28" s="20"/>
      <c r="H28" s="20"/>
      <c r="I28" s="20"/>
      <c r="J28" s="20"/>
      <c r="K28" s="20"/>
      <c r="O28" s="16"/>
      <c r="P28" s="16"/>
      <c r="Q28" s="16"/>
    </row>
    <row r="29" spans="1:17" ht="15" customHeight="1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 ht="15" customHeight="1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 ht="15" customHeight="1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 ht="15" customHeight="1">
      <c r="O33" s="264">
        <v>-932021983.20000005</v>
      </c>
      <c r="P33" s="264">
        <v>-1043864621.184</v>
      </c>
      <c r="Q33" s="264">
        <v>-1200444314.3615999</v>
      </c>
    </row>
    <row r="34" spans="15:17" ht="15" customHeight="1">
      <c r="O34" s="264">
        <v>-251093594410.02802</v>
      </c>
      <c r="P34" s="264">
        <v>-281224825739.23102</v>
      </c>
      <c r="Q34" s="264">
        <v>-323408549600.11603</v>
      </c>
    </row>
    <row r="35" spans="15:17" ht="15" customHeight="1">
      <c r="O35" s="16"/>
      <c r="P35" s="16"/>
      <c r="Q35" s="16"/>
    </row>
    <row r="36" spans="15:17" ht="15" customHeight="1">
      <c r="O36" s="264">
        <v>2804060278.8000002</v>
      </c>
      <c r="P36" s="264">
        <v>3084466306.6799998</v>
      </c>
      <c r="Q36" s="264">
        <v>3392912937.348001</v>
      </c>
    </row>
    <row r="37" spans="15:17" ht="15" customHeight="1">
      <c r="O37" s="264">
        <v>-9483781208</v>
      </c>
      <c r="P37" s="264">
        <v>-10432159328.799999</v>
      </c>
      <c r="Q37" s="264">
        <v>-11475375261.68</v>
      </c>
    </row>
    <row r="39" spans="15:17" ht="15" customHeight="1">
      <c r="O39" s="16"/>
      <c r="P39" s="16"/>
      <c r="Q39" s="16"/>
    </row>
    <row r="40" spans="15:17" ht="15" customHeight="1">
      <c r="O40" s="280">
        <v>-4485147789.6022902</v>
      </c>
      <c r="P40" s="280">
        <v>-30860763845.776699</v>
      </c>
      <c r="Q40" s="280">
        <v>-52878341355.646004</v>
      </c>
    </row>
    <row r="41" spans="15:17" ht="15" customHeight="1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6.4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" customHeight="1" thickTop="1">
      <c r="B3" s="42" t="s">
        <v>447</v>
      </c>
      <c r="C3" s="51" t="s">
        <v>489</v>
      </c>
      <c r="D3" s="165"/>
      <c r="E3" s="264">
        <v>81719</v>
      </c>
      <c r="F3" s="264">
        <v>34427</v>
      </c>
      <c r="G3" s="264">
        <v>38029</v>
      </c>
      <c r="H3" s="264">
        <v>137228</v>
      </c>
      <c r="I3" s="264">
        <v>37001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>
        <v>0</v>
      </c>
      <c r="F4" s="264">
        <v>0</v>
      </c>
      <c r="G4" s="264">
        <v>0</v>
      </c>
      <c r="H4" s="264">
        <v>0</v>
      </c>
      <c r="I4" s="264">
        <v>0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81719</v>
      </c>
      <c r="F5" s="301">
        <v>34427</v>
      </c>
      <c r="G5" s="301">
        <v>38029</v>
      </c>
      <c r="H5" s="301">
        <v>137228</v>
      </c>
      <c r="I5" s="301">
        <v>37001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83300</v>
      </c>
      <c r="F6" s="264">
        <v>33327</v>
      </c>
      <c r="G6" s="264">
        <v>84831</v>
      </c>
      <c r="H6" s="264">
        <v>135932</v>
      </c>
      <c r="I6" s="264">
        <v>30989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-1581</v>
      </c>
      <c r="F7" s="301">
        <v>1100</v>
      </c>
      <c r="G7" s="301">
        <v>-46802</v>
      </c>
      <c r="H7" s="301">
        <v>1296</v>
      </c>
      <c r="I7" s="301">
        <v>6012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10</v>
      </c>
      <c r="F8" s="264">
        <v>4092</v>
      </c>
      <c r="G8" s="264">
        <v>1</v>
      </c>
      <c r="H8" s="264">
        <v>201</v>
      </c>
      <c r="I8" s="264">
        <v>3155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7854</v>
      </c>
      <c r="F9" s="264">
        <v>20294</v>
      </c>
      <c r="G9" s="264">
        <v>11493</v>
      </c>
      <c r="H9" s="264">
        <v>128</v>
      </c>
      <c r="I9" s="264">
        <v>3073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7494</v>
      </c>
      <c r="F10" s="264">
        <v>10693</v>
      </c>
      <c r="G10" s="264">
        <v>11706</v>
      </c>
      <c r="H10" s="264">
        <v>337</v>
      </c>
      <c r="I10" s="264">
        <v>0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>
        <v>0</v>
      </c>
      <c r="F11" s="264">
        <v>0</v>
      </c>
      <c r="G11" s="264">
        <v>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581</v>
      </c>
      <c r="F12" s="264">
        <v>39</v>
      </c>
      <c r="G12" s="264">
        <v>0</v>
      </c>
      <c r="H12" s="264">
        <v>0</v>
      </c>
      <c r="I12" s="264">
        <v>288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10974</v>
      </c>
      <c r="F13" s="264">
        <v>18901</v>
      </c>
      <c r="G13" s="264">
        <v>9875</v>
      </c>
      <c r="H13" s="264">
        <v>18180</v>
      </c>
      <c r="I13" s="264">
        <v>3838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-20980</v>
      </c>
      <c r="F14" s="301">
        <v>-34042</v>
      </c>
      <c r="G14" s="301">
        <v>-68169</v>
      </c>
      <c r="H14" s="301">
        <v>-16810</v>
      </c>
      <c r="I14" s="301">
        <v>1969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1110</v>
      </c>
      <c r="F15" s="264">
        <v>106</v>
      </c>
      <c r="G15" s="264">
        <v>570</v>
      </c>
      <c r="H15" s="264">
        <v>17863</v>
      </c>
      <c r="I15" s="264">
        <v>284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459</v>
      </c>
      <c r="F16" s="264">
        <v>0</v>
      </c>
      <c r="G16" s="264">
        <v>124</v>
      </c>
      <c r="H16" s="264">
        <v>0</v>
      </c>
      <c r="I16" s="264">
        <v>394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651</v>
      </c>
      <c r="F17" s="301">
        <v>106</v>
      </c>
      <c r="G17" s="301">
        <v>446</v>
      </c>
      <c r="H17" s="301">
        <v>17863</v>
      </c>
      <c r="I17" s="301">
        <v>-111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-20329</v>
      </c>
      <c r="F18" s="301">
        <v>-33936</v>
      </c>
      <c r="G18" s="301">
        <v>-67723</v>
      </c>
      <c r="H18" s="301">
        <v>1052</v>
      </c>
      <c r="I18" s="301">
        <v>1858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0</v>
      </c>
      <c r="F19" s="264">
        <v>0</v>
      </c>
      <c r="G19" s="264">
        <v>0</v>
      </c>
      <c r="H19" s="264">
        <v>0</v>
      </c>
      <c r="I19" s="264">
        <v>0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-20329</v>
      </c>
      <c r="F21" s="301">
        <v>-33936</v>
      </c>
      <c r="G21" s="301">
        <v>-67723</v>
      </c>
      <c r="H21" s="301">
        <v>1052</v>
      </c>
      <c r="I21" s="301">
        <v>1858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-20329</v>
      </c>
      <c r="F22" s="264">
        <v>-33936</v>
      </c>
      <c r="G22" s="264">
        <v>-67723</v>
      </c>
      <c r="H22" s="264">
        <v>1052</v>
      </c>
      <c r="I22" s="264">
        <v>1858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-407</v>
      </c>
      <c r="F24" s="264">
        <v>-679</v>
      </c>
      <c r="G24" s="264">
        <v>-1354</v>
      </c>
      <c r="H24" s="264">
        <v>21</v>
      </c>
      <c r="I24" s="264">
        <v>37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>
        <v>0</v>
      </c>
      <c r="F25" s="264">
        <v>0</v>
      </c>
      <c r="G25" s="264">
        <v>0</v>
      </c>
      <c r="H25" s="264">
        <v>0</v>
      </c>
      <c r="I25" s="264">
        <v>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2023-06-02T00:55:44Z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