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I68" i="6"/>
  <c r="I78" i="6" s="1"/>
  <c r="H68" i="6"/>
  <c r="H78" i="6" s="1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L24" i="6" s="1"/>
  <c r="L48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G31" i="6" s="1"/>
  <c r="G24" i="6" s="1"/>
  <c r="N31" i="6"/>
  <c r="M31" i="6"/>
  <c r="M24" i="6" s="1"/>
  <c r="M48" i="6" s="1"/>
  <c r="L31" i="6"/>
  <c r="H31" i="6"/>
  <c r="F31" i="6"/>
  <c r="F24" i="6" s="1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L25" i="6"/>
  <c r="K25" i="6"/>
  <c r="J25" i="6"/>
  <c r="J24" i="6" s="1"/>
  <c r="J48" i="6" s="1"/>
  <c r="I25" i="6"/>
  <c r="H25" i="6"/>
  <c r="H24" i="6" s="1"/>
  <c r="G25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D63" i="2"/>
  <c r="J61" i="2"/>
  <c r="J63" i="2" s="1"/>
  <c r="I61" i="2"/>
  <c r="H61" i="2"/>
  <c r="G61" i="2"/>
  <c r="F61" i="2"/>
  <c r="E61" i="2"/>
  <c r="E63" i="2" s="1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S50" i="2" s="1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F64" i="2" s="1"/>
  <c r="F68" i="2" s="1"/>
  <c r="E53" i="2"/>
  <c r="E64" i="2" s="1"/>
  <c r="E68" i="2" s="1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F45" i="2"/>
  <c r="U51" i="2" s="1"/>
  <c r="E45" i="2"/>
  <c r="T51" i="2" s="1"/>
  <c r="D45" i="2"/>
  <c r="S51" i="2" s="1"/>
  <c r="C45" i="2"/>
  <c r="R51" i="2" s="1"/>
  <c r="J44" i="2"/>
  <c r="I44" i="2"/>
  <c r="X48" i="2" s="1"/>
  <c r="H44" i="2"/>
  <c r="W48" i="2" s="1"/>
  <c r="G44" i="2"/>
  <c r="V48" i="2" s="1"/>
  <c r="F44" i="2"/>
  <c r="U48" i="2" s="1"/>
  <c r="E44" i="2"/>
  <c r="D44" i="2"/>
  <c r="S48" i="2" s="1"/>
  <c r="C44" i="2"/>
  <c r="R48" i="2" s="1"/>
  <c r="J43" i="2"/>
  <c r="Z47" i="2" s="1"/>
  <c r="I43" i="2"/>
  <c r="X47" i="2" s="1"/>
  <c r="H43" i="2"/>
  <c r="W47" i="2" s="1"/>
  <c r="G43" i="2"/>
  <c r="V47" i="2" s="1"/>
  <c r="F43" i="2"/>
  <c r="U52" i="2" s="1"/>
  <c r="E43" i="2"/>
  <c r="T47" i="2" s="1"/>
  <c r="D43" i="2"/>
  <c r="S47" i="2" s="1"/>
  <c r="C43" i="2"/>
  <c r="R47" i="2" s="1"/>
  <c r="J42" i="2"/>
  <c r="I42" i="2"/>
  <c r="I51" i="2" s="1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T40" i="2"/>
  <c r="M40" i="2"/>
  <c r="L40" i="2"/>
  <c r="K40" i="2"/>
  <c r="J40" i="2"/>
  <c r="I40" i="2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4" i="2" s="1"/>
  <c r="U27" i="2"/>
  <c r="U54" i="2" s="1"/>
  <c r="T27" i="2"/>
  <c r="S27" i="2"/>
  <c r="S54" i="2" s="1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X44" i="2" s="1"/>
  <c r="D22" i="2"/>
  <c r="S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AA51" i="2" s="1"/>
  <c r="I21" i="2"/>
  <c r="X49" i="2" s="1"/>
  <c r="H21" i="2"/>
  <c r="W49" i="2" s="1"/>
  <c r="G21" i="2"/>
  <c r="V51" i="2" s="1"/>
  <c r="F21" i="2"/>
  <c r="U49" i="2" s="1"/>
  <c r="E21" i="2"/>
  <c r="E22" i="2" s="1"/>
  <c r="D21" i="2"/>
  <c r="C21" i="2"/>
  <c r="R49" i="2" s="1"/>
  <c r="M20" i="2"/>
  <c r="M21" i="2" s="1"/>
  <c r="L20" i="2"/>
  <c r="AA50" i="2" s="1"/>
  <c r="K20" i="2"/>
  <c r="K21" i="2" s="1"/>
  <c r="J20" i="2"/>
  <c r="J21" i="2" s="1"/>
  <c r="Y49" i="2" s="1"/>
  <c r="I20" i="2"/>
  <c r="H20" i="2"/>
  <c r="H22" i="2" s="1"/>
  <c r="G20" i="2"/>
  <c r="V50" i="2" s="1"/>
  <c r="F20" i="2"/>
  <c r="U50" i="2" s="1"/>
  <c r="E20" i="2"/>
  <c r="T50" i="2" s="1"/>
  <c r="D20" i="2"/>
  <c r="C20" i="2"/>
  <c r="C22" i="2" s="1"/>
  <c r="AB18" i="2"/>
  <c r="AB40" i="2" s="1"/>
  <c r="AA18" i="2"/>
  <c r="AA40" i="2" s="1"/>
  <c r="Z18" i="2"/>
  <c r="Z40" i="2" s="1"/>
  <c r="Y18" i="2"/>
  <c r="Y40" i="2" s="1"/>
  <c r="X18" i="2"/>
  <c r="X40" i="2" s="1"/>
  <c r="W18" i="2"/>
  <c r="W40" i="2" s="1"/>
  <c r="T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D48" i="1"/>
  <c r="J47" i="1"/>
  <c r="I47" i="1"/>
  <c r="H47" i="1"/>
  <c r="G47" i="1"/>
  <c r="F47" i="1"/>
  <c r="E47" i="1"/>
  <c r="D47" i="1"/>
  <c r="C47" i="1"/>
  <c r="J46" i="1"/>
  <c r="I46" i="1"/>
  <c r="I48" i="1" s="1"/>
  <c r="H46" i="1"/>
  <c r="H48" i="1" s="1"/>
  <c r="G46" i="1"/>
  <c r="G48" i="1" s="1"/>
  <c r="F46" i="1"/>
  <c r="F48" i="1" s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F49" i="1" s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U38" i="1" s="1"/>
  <c r="I31" i="1"/>
  <c r="H31" i="1"/>
  <c r="G31" i="1"/>
  <c r="F31" i="1"/>
  <c r="E31" i="1"/>
  <c r="D31" i="1"/>
  <c r="C31" i="1"/>
  <c r="C31" i="3" s="1"/>
  <c r="J30" i="1"/>
  <c r="I30" i="1"/>
  <c r="H30" i="1"/>
  <c r="S38" i="1" s="1"/>
  <c r="G30" i="1"/>
  <c r="R38" i="1" s="1"/>
  <c r="F30" i="1"/>
  <c r="E30" i="1"/>
  <c r="P38" i="1" s="1"/>
  <c r="D30" i="1"/>
  <c r="C30" i="1"/>
  <c r="C30" i="3" s="1"/>
  <c r="J29" i="1"/>
  <c r="J38" i="1" s="1"/>
  <c r="I29" i="1"/>
  <c r="I38" i="1" s="1"/>
  <c r="H29" i="1"/>
  <c r="H38" i="1" s="1"/>
  <c r="G29" i="1"/>
  <c r="G38" i="1" s="1"/>
  <c r="F29" i="1"/>
  <c r="E29" i="1"/>
  <c r="D29" i="1"/>
  <c r="C29" i="1"/>
  <c r="C38" i="1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D22" i="3" s="1"/>
  <c r="C22" i="1"/>
  <c r="J21" i="1"/>
  <c r="I21" i="1"/>
  <c r="H21" i="1"/>
  <c r="G21" i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C16" i="3" s="1"/>
  <c r="U14" i="1"/>
  <c r="T14" i="1"/>
  <c r="S14" i="1"/>
  <c r="R14" i="1"/>
  <c r="Q14" i="1"/>
  <c r="Q41" i="1" s="1"/>
  <c r="P14" i="1"/>
  <c r="O14" i="1"/>
  <c r="N14" i="1"/>
  <c r="J14" i="1"/>
  <c r="I14" i="1"/>
  <c r="I14" i="3" s="1"/>
  <c r="H14" i="1"/>
  <c r="G14" i="1"/>
  <c r="F14" i="1"/>
  <c r="E14" i="1"/>
  <c r="D14" i="1"/>
  <c r="D14" i="3" s="1"/>
  <c r="C14" i="1"/>
  <c r="J13" i="1"/>
  <c r="I13" i="1"/>
  <c r="H13" i="1"/>
  <c r="G13" i="1"/>
  <c r="F13" i="1"/>
  <c r="F13" i="3" s="1"/>
  <c r="E13" i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D9" i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T30" i="1" s="1"/>
  <c r="H7" i="1"/>
  <c r="H9" i="1" s="1"/>
  <c r="G7" i="1"/>
  <c r="F7" i="1"/>
  <c r="F9" i="1" s="1"/>
  <c r="E7" i="1"/>
  <c r="E9" i="1" s="1"/>
  <c r="D7" i="1"/>
  <c r="C7" i="1"/>
  <c r="T5" i="1"/>
  <c r="O5" i="1"/>
  <c r="N5" i="1"/>
  <c r="J5" i="1"/>
  <c r="I5" i="1"/>
  <c r="I5" i="3" s="1"/>
  <c r="H5" i="1"/>
  <c r="S5" i="1" s="1"/>
  <c r="G5" i="1"/>
  <c r="F5" i="1"/>
  <c r="F5" i="3" s="1"/>
  <c r="E5" i="1"/>
  <c r="P5" i="1" s="1"/>
  <c r="D5" i="1"/>
  <c r="D5" i="3" s="1"/>
  <c r="C5" i="1"/>
  <c r="C5" i="3" s="1"/>
  <c r="E9" i="3" l="1"/>
  <c r="P74" i="1"/>
  <c r="P75" i="1" s="1"/>
  <c r="P76" i="1" s="1"/>
  <c r="P31" i="1"/>
  <c r="E12" i="1"/>
  <c r="F9" i="3"/>
  <c r="Q74" i="1"/>
  <c r="Q75" i="1" s="1"/>
  <c r="Q76" i="1" s="1"/>
  <c r="Q31" i="1"/>
  <c r="F12" i="1"/>
  <c r="H9" i="3"/>
  <c r="S74" i="1"/>
  <c r="S75" i="1" s="1"/>
  <c r="S31" i="1"/>
  <c r="H12" i="1"/>
  <c r="H15" i="1" s="1"/>
  <c r="H15" i="3" s="1"/>
  <c r="E21" i="3"/>
  <c r="E22" i="3"/>
  <c r="G24" i="3"/>
  <c r="G7" i="3"/>
  <c r="G11" i="3"/>
  <c r="G23" i="3"/>
  <c r="R35" i="1"/>
  <c r="R40" i="1"/>
  <c r="R30" i="1"/>
  <c r="D9" i="3"/>
  <c r="O74" i="1"/>
  <c r="O75" i="1" s="1"/>
  <c r="O76" i="1" s="1"/>
  <c r="O31" i="1"/>
  <c r="F30" i="3"/>
  <c r="Q38" i="1"/>
  <c r="Q39" i="1" s="1"/>
  <c r="G5" i="3"/>
  <c r="G27" i="1"/>
  <c r="F21" i="3"/>
  <c r="Q5" i="1"/>
  <c r="J8" i="3"/>
  <c r="U37" i="1"/>
  <c r="U36" i="1"/>
  <c r="G9" i="1"/>
  <c r="D10" i="3"/>
  <c r="D12" i="1"/>
  <c r="N42" i="1"/>
  <c r="N41" i="1"/>
  <c r="F18" i="1"/>
  <c r="F18" i="3" s="1"/>
  <c r="G21" i="3"/>
  <c r="G22" i="3"/>
  <c r="C38" i="3"/>
  <c r="R39" i="1"/>
  <c r="Z51" i="2"/>
  <c r="Z49" i="2"/>
  <c r="Y48" i="2"/>
  <c r="J5" i="3"/>
  <c r="J27" i="1"/>
  <c r="H8" i="3"/>
  <c r="S37" i="1"/>
  <c r="S36" i="1"/>
  <c r="D16" i="3"/>
  <c r="R5" i="1"/>
  <c r="C23" i="3"/>
  <c r="C24" i="3"/>
  <c r="C7" i="3"/>
  <c r="C11" i="3"/>
  <c r="E10" i="3"/>
  <c r="O41" i="1"/>
  <c r="O42" i="1"/>
  <c r="G16" i="3"/>
  <c r="C17" i="3"/>
  <c r="H21" i="3"/>
  <c r="D38" i="1"/>
  <c r="D36" i="3" s="1"/>
  <c r="S39" i="1"/>
  <c r="C82" i="2"/>
  <c r="F8" i="3"/>
  <c r="Q37" i="1"/>
  <c r="Q36" i="1"/>
  <c r="J13" i="3"/>
  <c r="I8" i="3"/>
  <c r="T37" i="1"/>
  <c r="T36" i="1"/>
  <c r="E16" i="3"/>
  <c r="P34" i="1"/>
  <c r="D23" i="3"/>
  <c r="D24" i="3"/>
  <c r="D7" i="3"/>
  <c r="D11" i="3"/>
  <c r="O35" i="1"/>
  <c r="O40" i="1"/>
  <c r="O30" i="1"/>
  <c r="I9" i="1"/>
  <c r="C13" i="3"/>
  <c r="P41" i="1"/>
  <c r="P42" i="1"/>
  <c r="H16" i="3"/>
  <c r="H18" i="1"/>
  <c r="H18" i="3" s="1"/>
  <c r="D17" i="3"/>
  <c r="I21" i="3"/>
  <c r="AB48" i="2"/>
  <c r="AB49" i="2"/>
  <c r="AB51" i="2"/>
  <c r="D82" i="2"/>
  <c r="E5" i="3"/>
  <c r="E27" i="1"/>
  <c r="G10" i="3"/>
  <c r="I16" i="3"/>
  <c r="I18" i="1"/>
  <c r="I18" i="3" s="1"/>
  <c r="E17" i="3"/>
  <c r="F38" i="1"/>
  <c r="F32" i="3" s="1"/>
  <c r="E82" i="2"/>
  <c r="E69" i="2"/>
  <c r="E23" i="3"/>
  <c r="E24" i="3"/>
  <c r="E7" i="3"/>
  <c r="E11" i="3"/>
  <c r="P35" i="1"/>
  <c r="P40" i="1"/>
  <c r="P30" i="1"/>
  <c r="U5" i="1"/>
  <c r="F23" i="3"/>
  <c r="F24" i="3"/>
  <c r="F7" i="3"/>
  <c r="F11" i="3"/>
  <c r="Q35" i="1"/>
  <c r="Q40" i="1"/>
  <c r="Q30" i="1"/>
  <c r="H10" i="3"/>
  <c r="E13" i="3"/>
  <c r="C14" i="3"/>
  <c r="R41" i="1"/>
  <c r="R42" i="1"/>
  <c r="J16" i="3"/>
  <c r="J18" i="1"/>
  <c r="J18" i="3" s="1"/>
  <c r="F17" i="3"/>
  <c r="G38" i="3"/>
  <c r="P55" i="1"/>
  <c r="P53" i="1"/>
  <c r="P45" i="1"/>
  <c r="C25" i="2"/>
  <c r="R44" i="2"/>
  <c r="F82" i="2"/>
  <c r="F69" i="2"/>
  <c r="S42" i="1"/>
  <c r="S41" i="1"/>
  <c r="G17" i="3"/>
  <c r="C18" i="1"/>
  <c r="C18" i="3" s="1"/>
  <c r="C27" i="1"/>
  <c r="H38" i="3"/>
  <c r="Q55" i="1"/>
  <c r="Q53" i="1"/>
  <c r="Q45" i="1"/>
  <c r="E25" i="2"/>
  <c r="T44" i="2"/>
  <c r="G80" i="2"/>
  <c r="G82" i="2"/>
  <c r="H24" i="3"/>
  <c r="H7" i="3"/>
  <c r="H11" i="3"/>
  <c r="H23" i="3"/>
  <c r="S40" i="1"/>
  <c r="S30" i="1"/>
  <c r="S76" i="1"/>
  <c r="S35" i="1"/>
  <c r="G13" i="3"/>
  <c r="E14" i="3"/>
  <c r="T42" i="1"/>
  <c r="T41" i="1"/>
  <c r="H17" i="3"/>
  <c r="D18" i="1"/>
  <c r="D18" i="3" s="1"/>
  <c r="D27" i="1"/>
  <c r="I38" i="3"/>
  <c r="H82" i="2"/>
  <c r="H5" i="3"/>
  <c r="H27" i="1"/>
  <c r="D8" i="3"/>
  <c r="O36" i="1"/>
  <c r="O37" i="1"/>
  <c r="J10" i="3"/>
  <c r="I24" i="3"/>
  <c r="I7" i="3"/>
  <c r="I11" i="3"/>
  <c r="I23" i="3"/>
  <c r="T40" i="1"/>
  <c r="T35" i="1"/>
  <c r="E8" i="3"/>
  <c r="P37" i="1"/>
  <c r="P36" i="1"/>
  <c r="H13" i="3"/>
  <c r="F14" i="3"/>
  <c r="U42" i="1"/>
  <c r="U41" i="1"/>
  <c r="I17" i="3"/>
  <c r="E18" i="1"/>
  <c r="E18" i="3" s="1"/>
  <c r="F27" i="1"/>
  <c r="J38" i="3"/>
  <c r="J24" i="3"/>
  <c r="J7" i="3"/>
  <c r="J11" i="3"/>
  <c r="J23" i="3"/>
  <c r="U40" i="1"/>
  <c r="U30" i="1"/>
  <c r="U35" i="1"/>
  <c r="J9" i="1"/>
  <c r="C9" i="1"/>
  <c r="I13" i="3"/>
  <c r="G14" i="3"/>
  <c r="G18" i="1"/>
  <c r="G18" i="3" s="1"/>
  <c r="C21" i="3"/>
  <c r="C22" i="3"/>
  <c r="I27" i="1"/>
  <c r="G8" i="3"/>
  <c r="R37" i="1"/>
  <c r="R36" i="1"/>
  <c r="H14" i="3"/>
  <c r="D30" i="3"/>
  <c r="O38" i="1"/>
  <c r="O39" i="1" s="1"/>
  <c r="W44" i="2"/>
  <c r="H25" i="2"/>
  <c r="I30" i="3"/>
  <c r="F31" i="3"/>
  <c r="J33" i="3"/>
  <c r="C35" i="3"/>
  <c r="I37" i="3"/>
  <c r="S53" i="2"/>
  <c r="G22" i="2"/>
  <c r="I82" i="2"/>
  <c r="I69" i="2"/>
  <c r="Y51" i="2"/>
  <c r="AA47" i="2"/>
  <c r="T48" i="2"/>
  <c r="AA49" i="2"/>
  <c r="U55" i="2"/>
  <c r="C80" i="2"/>
  <c r="S59" i="2"/>
  <c r="S67" i="2"/>
  <c r="W60" i="2"/>
  <c r="Q24" i="6"/>
  <c r="K48" i="6"/>
  <c r="K79" i="6" s="1"/>
  <c r="F10" i="3"/>
  <c r="J14" i="3"/>
  <c r="J17" i="3"/>
  <c r="J21" i="3"/>
  <c r="F22" i="3"/>
  <c r="F29" i="3"/>
  <c r="J30" i="3"/>
  <c r="G31" i="3"/>
  <c r="C32" i="3"/>
  <c r="G34" i="3"/>
  <c r="D35" i="3"/>
  <c r="J37" i="3"/>
  <c r="T53" i="2"/>
  <c r="T54" i="2"/>
  <c r="J51" i="2"/>
  <c r="J81" i="2" s="1"/>
  <c r="S43" i="2"/>
  <c r="AB47" i="2"/>
  <c r="R52" i="2"/>
  <c r="V55" i="2"/>
  <c r="D80" i="2"/>
  <c r="D81" i="2"/>
  <c r="C48" i="6"/>
  <c r="G29" i="3"/>
  <c r="H31" i="3"/>
  <c r="D32" i="3"/>
  <c r="H34" i="3"/>
  <c r="E35" i="3"/>
  <c r="Q42" i="1"/>
  <c r="T43" i="2"/>
  <c r="S52" i="2"/>
  <c r="G64" i="2"/>
  <c r="W55" i="2"/>
  <c r="E80" i="2"/>
  <c r="U60" i="2"/>
  <c r="H22" i="3"/>
  <c r="H29" i="3"/>
  <c r="I31" i="3"/>
  <c r="I34" i="3"/>
  <c r="F35" i="3"/>
  <c r="C36" i="3"/>
  <c r="C54" i="1"/>
  <c r="J22" i="2"/>
  <c r="I25" i="2"/>
  <c r="U43" i="2"/>
  <c r="Y50" i="2"/>
  <c r="T52" i="2"/>
  <c r="H64" i="2"/>
  <c r="H68" i="2" s="1"/>
  <c r="H69" i="2" s="1"/>
  <c r="AA55" i="2"/>
  <c r="F80" i="2"/>
  <c r="T59" i="2"/>
  <c r="T67" i="2"/>
  <c r="F48" i="6"/>
  <c r="I22" i="3"/>
  <c r="I29" i="3"/>
  <c r="J31" i="3"/>
  <c r="J34" i="3"/>
  <c r="G35" i="3"/>
  <c r="D54" i="1"/>
  <c r="K22" i="2"/>
  <c r="V43" i="2"/>
  <c r="Z50" i="2"/>
  <c r="I64" i="2"/>
  <c r="I68" i="2" s="1"/>
  <c r="AB55" i="2"/>
  <c r="G81" i="2"/>
  <c r="H48" i="6"/>
  <c r="H79" i="6" s="1"/>
  <c r="F16" i="3"/>
  <c r="J22" i="3"/>
  <c r="J29" i="3"/>
  <c r="G32" i="3"/>
  <c r="C33" i="3"/>
  <c r="H35" i="3"/>
  <c r="N38" i="1"/>
  <c r="E54" i="1"/>
  <c r="L22" i="2"/>
  <c r="X55" i="2"/>
  <c r="X54" i="2"/>
  <c r="W43" i="2"/>
  <c r="T49" i="2"/>
  <c r="V52" i="2"/>
  <c r="J64" i="2"/>
  <c r="H80" i="2"/>
  <c r="H81" i="2"/>
  <c r="H63" i="2"/>
  <c r="I24" i="6"/>
  <c r="I48" i="6" s="1"/>
  <c r="I79" i="6" s="1"/>
  <c r="G78" i="6"/>
  <c r="H32" i="3"/>
  <c r="I35" i="3"/>
  <c r="F36" i="3"/>
  <c r="C37" i="3"/>
  <c r="J48" i="1"/>
  <c r="F54" i="1"/>
  <c r="M22" i="2"/>
  <c r="Y55" i="2"/>
  <c r="Y54" i="2"/>
  <c r="X43" i="2"/>
  <c r="Z48" i="2"/>
  <c r="AA48" i="2"/>
  <c r="AB50" i="2"/>
  <c r="W52" i="2"/>
  <c r="R53" i="2"/>
  <c r="I80" i="2"/>
  <c r="I32" i="3"/>
  <c r="Q34" i="1"/>
  <c r="J35" i="3"/>
  <c r="G36" i="3"/>
  <c r="D37" i="3"/>
  <c r="G49" i="1"/>
  <c r="G54" i="1"/>
  <c r="R34" i="1" s="1"/>
  <c r="Z53" i="2"/>
  <c r="Z52" i="2"/>
  <c r="Z55" i="2"/>
  <c r="Y43" i="2"/>
  <c r="V49" i="2"/>
  <c r="X52" i="2"/>
  <c r="U53" i="2"/>
  <c r="W50" i="2"/>
  <c r="J32" i="3"/>
  <c r="F33" i="3"/>
  <c r="H36" i="3"/>
  <c r="E37" i="3"/>
  <c r="H49" i="1"/>
  <c r="O53" i="1"/>
  <c r="H54" i="1"/>
  <c r="S55" i="1" s="1"/>
  <c r="O55" i="1"/>
  <c r="AA53" i="2"/>
  <c r="AA52" i="2"/>
  <c r="U47" i="2"/>
  <c r="Z43" i="2"/>
  <c r="Y52" i="2"/>
  <c r="V53" i="2"/>
  <c r="X50" i="2"/>
  <c r="Y67" i="2"/>
  <c r="Y59" i="2"/>
  <c r="G48" i="6"/>
  <c r="J78" i="6"/>
  <c r="J79" i="6" s="1"/>
  <c r="G33" i="3"/>
  <c r="C34" i="3"/>
  <c r="I36" i="3"/>
  <c r="F37" i="3"/>
  <c r="I49" i="1"/>
  <c r="I54" i="1"/>
  <c r="U34" i="1" s="1"/>
  <c r="AB53" i="2"/>
  <c r="D40" i="2"/>
  <c r="S18" i="2" s="1"/>
  <c r="S40" i="2" s="1"/>
  <c r="AA43" i="2"/>
  <c r="AB52" i="2"/>
  <c r="W53" i="2"/>
  <c r="I9" i="4"/>
  <c r="I18" i="4" s="1"/>
  <c r="I19" i="4" s="1"/>
  <c r="H18" i="4"/>
  <c r="H19" i="4" s="1"/>
  <c r="C29" i="3"/>
  <c r="G30" i="3"/>
  <c r="D31" i="3"/>
  <c r="H33" i="3"/>
  <c r="D34" i="3"/>
  <c r="J36" i="3"/>
  <c r="G37" i="3"/>
  <c r="J49" i="1"/>
  <c r="J54" i="1"/>
  <c r="M65" i="2"/>
  <c r="L65" i="2"/>
  <c r="K65" i="2"/>
  <c r="D25" i="2"/>
  <c r="Z34" i="2"/>
  <c r="AB43" i="2"/>
  <c r="Y47" i="2"/>
  <c r="C64" i="2"/>
  <c r="X53" i="2"/>
  <c r="S55" i="2"/>
  <c r="H13" i="4"/>
  <c r="I12" i="4"/>
  <c r="I13" i="4" s="1"/>
  <c r="N48" i="6"/>
  <c r="D29" i="3"/>
  <c r="H30" i="3"/>
  <c r="I33" i="3"/>
  <c r="H37" i="3"/>
  <c r="E38" i="1"/>
  <c r="E29" i="3" s="1"/>
  <c r="T38" i="1"/>
  <c r="T39" i="1" s="1"/>
  <c r="C48" i="1"/>
  <c r="F22" i="2"/>
  <c r="R55" i="2"/>
  <c r="D64" i="2"/>
  <c r="D68" i="2" s="1"/>
  <c r="D69" i="2" s="1"/>
  <c r="S49" i="2"/>
  <c r="Y53" i="2"/>
  <c r="T55" i="2"/>
  <c r="T60" i="2"/>
  <c r="C63" i="2"/>
  <c r="G18" i="4"/>
  <c r="G19" i="4" s="1"/>
  <c r="C81" i="2"/>
  <c r="F63" i="2"/>
  <c r="E81" i="2"/>
  <c r="G63" i="2"/>
  <c r="F81" i="2"/>
  <c r="I63" i="2"/>
  <c r="L59" i="2"/>
  <c r="I81" i="2"/>
  <c r="K63" i="2"/>
  <c r="J68" i="2" l="1"/>
  <c r="Y60" i="2"/>
  <c r="U67" i="2"/>
  <c r="U59" i="2"/>
  <c r="E34" i="3"/>
  <c r="C55" i="1"/>
  <c r="N46" i="1"/>
  <c r="E32" i="3"/>
  <c r="V44" i="2"/>
  <c r="G25" i="2"/>
  <c r="E31" i="3"/>
  <c r="I49" i="3"/>
  <c r="G79" i="6"/>
  <c r="G49" i="3"/>
  <c r="F55" i="1"/>
  <c r="Q46" i="1"/>
  <c r="D33" i="3"/>
  <c r="E36" i="3"/>
  <c r="F34" i="3"/>
  <c r="D27" i="3"/>
  <c r="O27" i="1"/>
  <c r="S60" i="2"/>
  <c r="L25" i="2"/>
  <c r="AA44" i="2"/>
  <c r="G27" i="3"/>
  <c r="R27" i="1"/>
  <c r="T45" i="1"/>
  <c r="R67" i="2"/>
  <c r="R59" i="2"/>
  <c r="C48" i="3"/>
  <c r="N55" i="1"/>
  <c r="N53" i="1"/>
  <c r="N45" i="1"/>
  <c r="S74" i="2"/>
  <c r="D38" i="2"/>
  <c r="D29" i="2"/>
  <c r="K25" i="2"/>
  <c r="Z44" i="2"/>
  <c r="F27" i="3"/>
  <c r="Q27" i="1"/>
  <c r="X60" i="2"/>
  <c r="T34" i="1"/>
  <c r="J27" i="3"/>
  <c r="U27" i="1"/>
  <c r="F12" i="3"/>
  <c r="Q64" i="1"/>
  <c r="F25" i="1"/>
  <c r="U55" i="1"/>
  <c r="U53" i="1"/>
  <c r="U45" i="1"/>
  <c r="E55" i="1"/>
  <c r="P46" i="1"/>
  <c r="D54" i="3"/>
  <c r="O45" i="1"/>
  <c r="D55" i="1"/>
  <c r="O46" i="1"/>
  <c r="F15" i="1"/>
  <c r="F15" i="3" s="1"/>
  <c r="T53" i="1"/>
  <c r="S45" i="1"/>
  <c r="T55" i="1"/>
  <c r="R45" i="1"/>
  <c r="R74" i="2"/>
  <c r="C38" i="2"/>
  <c r="R68" i="2" s="1"/>
  <c r="C29" i="2"/>
  <c r="D12" i="3"/>
  <c r="O64" i="1"/>
  <c r="D15" i="1"/>
  <c r="D15" i="3" s="1"/>
  <c r="D25" i="1"/>
  <c r="P39" i="1"/>
  <c r="W67" i="2"/>
  <c r="W68" i="2"/>
  <c r="W59" i="2"/>
  <c r="W74" i="2"/>
  <c r="H29" i="2"/>
  <c r="H38" i="2"/>
  <c r="C9" i="3"/>
  <c r="N74" i="1"/>
  <c r="N31" i="1"/>
  <c r="C12" i="1"/>
  <c r="L57" i="2"/>
  <c r="L64" i="2" s="1"/>
  <c r="M59" i="2"/>
  <c r="L63" i="2"/>
  <c r="J55" i="1"/>
  <c r="J48" i="3" s="1"/>
  <c r="U46" i="1"/>
  <c r="V60" i="2"/>
  <c r="G68" i="2"/>
  <c r="G69" i="2" s="1"/>
  <c r="J9" i="3"/>
  <c r="U74" i="1"/>
  <c r="U31" i="1"/>
  <c r="J12" i="1"/>
  <c r="S53" i="1"/>
  <c r="E27" i="3"/>
  <c r="P27" i="1"/>
  <c r="S34" i="1"/>
  <c r="X67" i="2"/>
  <c r="X59" i="2"/>
  <c r="J80" i="2"/>
  <c r="J82" i="2"/>
  <c r="J69" i="2"/>
  <c r="R53" i="1"/>
  <c r="G9" i="3"/>
  <c r="R74" i="1"/>
  <c r="R31" i="1"/>
  <c r="G12" i="1"/>
  <c r="X74" i="2"/>
  <c r="I29" i="2"/>
  <c r="I38" i="2"/>
  <c r="R55" i="1"/>
  <c r="T74" i="2"/>
  <c r="E29" i="2"/>
  <c r="E38" i="2"/>
  <c r="D38" i="3"/>
  <c r="D56" i="1"/>
  <c r="U39" i="1"/>
  <c r="E12" i="3"/>
  <c r="E25" i="1"/>
  <c r="P64" i="1"/>
  <c r="E15" i="1"/>
  <c r="E15" i="3" s="1"/>
  <c r="H54" i="3"/>
  <c r="H55" i="1"/>
  <c r="S46" i="1"/>
  <c r="E38" i="3"/>
  <c r="J25" i="2"/>
  <c r="Y44" i="2"/>
  <c r="C27" i="3"/>
  <c r="N27" i="1"/>
  <c r="H12" i="3"/>
  <c r="H25" i="1"/>
  <c r="S64" i="1"/>
  <c r="V67" i="2"/>
  <c r="V59" i="2"/>
  <c r="I27" i="3"/>
  <c r="T27" i="1"/>
  <c r="O34" i="1"/>
  <c r="J49" i="3"/>
  <c r="R60" i="2"/>
  <c r="C68" i="2"/>
  <c r="C69" i="2" s="1"/>
  <c r="E30" i="3"/>
  <c r="E33" i="3"/>
  <c r="M25" i="2"/>
  <c r="AB44" i="2"/>
  <c r="H27" i="3"/>
  <c r="S27" i="1"/>
  <c r="U44" i="2"/>
  <c r="F25" i="2"/>
  <c r="I55" i="1"/>
  <c r="T46" i="1"/>
  <c r="G55" i="1"/>
  <c r="R46" i="1"/>
  <c r="H49" i="3"/>
  <c r="I9" i="3"/>
  <c r="T31" i="1"/>
  <c r="T74" i="1"/>
  <c r="T75" i="1" s="1"/>
  <c r="T76" i="1" s="1"/>
  <c r="I12" i="1"/>
  <c r="F38" i="3"/>
  <c r="U74" i="2" l="1"/>
  <c r="F29" i="2"/>
  <c r="F38" i="2"/>
  <c r="E55" i="3"/>
  <c r="E58" i="3"/>
  <c r="E50" i="3"/>
  <c r="E52" i="3"/>
  <c r="E42" i="3"/>
  <c r="E44" i="3"/>
  <c r="E51" i="3"/>
  <c r="E43" i="3"/>
  <c r="E41" i="3"/>
  <c r="E49" i="3"/>
  <c r="E40" i="3"/>
  <c r="E47" i="3"/>
  <c r="E48" i="3"/>
  <c r="E46" i="3"/>
  <c r="E45" i="3"/>
  <c r="E53" i="3"/>
  <c r="Y74" i="2"/>
  <c r="J29" i="2"/>
  <c r="J38" i="2"/>
  <c r="M57" i="2"/>
  <c r="M64" i="2" s="1"/>
  <c r="M63" i="2"/>
  <c r="E56" i="1"/>
  <c r="C12" i="3"/>
  <c r="N64" i="1"/>
  <c r="C25" i="1"/>
  <c r="C15" i="1"/>
  <c r="C15" i="3" s="1"/>
  <c r="D31" i="2"/>
  <c r="S83" i="2"/>
  <c r="S84" i="2" s="1"/>
  <c r="S85" i="2" s="1"/>
  <c r="AB74" i="2"/>
  <c r="M38" i="2"/>
  <c r="M29" i="2"/>
  <c r="S75" i="2"/>
  <c r="D39" i="2"/>
  <c r="S45" i="2"/>
  <c r="S19" i="2"/>
  <c r="S23" i="2" s="1"/>
  <c r="S68" i="2"/>
  <c r="G58" i="3"/>
  <c r="G50" i="3"/>
  <c r="G55" i="3"/>
  <c r="G53" i="3"/>
  <c r="G51" i="3"/>
  <c r="G41" i="3"/>
  <c r="G42" i="3"/>
  <c r="G56" i="1"/>
  <c r="G44" i="3"/>
  <c r="G45" i="3"/>
  <c r="G46" i="3"/>
  <c r="G47" i="3"/>
  <c r="G40" i="3"/>
  <c r="G43" i="3"/>
  <c r="G48" i="3"/>
  <c r="G52" i="3"/>
  <c r="U75" i="1"/>
  <c r="U76" i="1" s="1"/>
  <c r="N75" i="1"/>
  <c r="N76" i="1" s="1"/>
  <c r="D25" i="3"/>
  <c r="D26" i="1"/>
  <c r="O32" i="1"/>
  <c r="O65" i="1"/>
  <c r="O6" i="1"/>
  <c r="O56" i="1"/>
  <c r="O48" i="1"/>
  <c r="G54" i="3"/>
  <c r="H58" i="3"/>
  <c r="H50" i="3"/>
  <c r="H55" i="3"/>
  <c r="H41" i="3"/>
  <c r="H51" i="3"/>
  <c r="H45" i="3"/>
  <c r="H43" i="3"/>
  <c r="H56" i="1"/>
  <c r="H47" i="3"/>
  <c r="H53" i="3"/>
  <c r="H40" i="3"/>
  <c r="H42" i="3"/>
  <c r="H52" i="3"/>
  <c r="H46" i="3"/>
  <c r="H44" i="3"/>
  <c r="H48" i="3"/>
  <c r="D55" i="3"/>
  <c r="D58" i="3"/>
  <c r="D50" i="3"/>
  <c r="D49" i="3"/>
  <c r="D40" i="3"/>
  <c r="D42" i="3"/>
  <c r="D44" i="3"/>
  <c r="D41" i="3"/>
  <c r="D52" i="3"/>
  <c r="D46" i="3"/>
  <c r="D45" i="3"/>
  <c r="D51" i="3"/>
  <c r="D48" i="3"/>
  <c r="D43" i="3"/>
  <c r="D53" i="3"/>
  <c r="D47" i="3"/>
  <c r="E25" i="3"/>
  <c r="P32" i="1"/>
  <c r="P65" i="1"/>
  <c r="P6" i="1"/>
  <c r="E26" i="1"/>
  <c r="P48" i="1"/>
  <c r="P56" i="1"/>
  <c r="Z74" i="2"/>
  <c r="K29" i="2"/>
  <c r="K38" i="2"/>
  <c r="F25" i="3"/>
  <c r="Q65" i="1"/>
  <c r="F26" i="1"/>
  <c r="Q32" i="1"/>
  <c r="Q6" i="1"/>
  <c r="Q56" i="1"/>
  <c r="Q48" i="1"/>
  <c r="V74" i="2"/>
  <c r="G29" i="2"/>
  <c r="G38" i="2"/>
  <c r="T75" i="2"/>
  <c r="E39" i="2"/>
  <c r="T45" i="2"/>
  <c r="T19" i="2"/>
  <c r="T23" i="2" s="1"/>
  <c r="T68" i="2"/>
  <c r="J12" i="3"/>
  <c r="U64" i="1"/>
  <c r="J25" i="1"/>
  <c r="J15" i="1"/>
  <c r="J15" i="3" s="1"/>
  <c r="E31" i="2"/>
  <c r="T83" i="2"/>
  <c r="T84" i="2" s="1"/>
  <c r="T85" i="2" s="1"/>
  <c r="X75" i="2"/>
  <c r="X45" i="2"/>
  <c r="X19" i="2"/>
  <c r="X23" i="2" s="1"/>
  <c r="I39" i="2"/>
  <c r="W75" i="2"/>
  <c r="W45" i="2"/>
  <c r="W19" i="2"/>
  <c r="W23" i="2" s="1"/>
  <c r="H39" i="2"/>
  <c r="C55" i="3"/>
  <c r="C58" i="3"/>
  <c r="C50" i="3"/>
  <c r="C52" i="3"/>
  <c r="C56" i="1"/>
  <c r="C40" i="3"/>
  <c r="C41" i="3"/>
  <c r="C42" i="3"/>
  <c r="C43" i="3"/>
  <c r="C44" i="3"/>
  <c r="C45" i="3"/>
  <c r="C46" i="3"/>
  <c r="C47" i="3"/>
  <c r="C49" i="3"/>
  <c r="C51" i="3"/>
  <c r="C53" i="3"/>
  <c r="I58" i="3"/>
  <c r="I50" i="3"/>
  <c r="I55" i="3"/>
  <c r="I41" i="3"/>
  <c r="I48" i="3"/>
  <c r="I45" i="3"/>
  <c r="I40" i="3"/>
  <c r="I42" i="3"/>
  <c r="I53" i="3"/>
  <c r="I44" i="3"/>
  <c r="I43" i="3"/>
  <c r="I46" i="3"/>
  <c r="I47" i="3"/>
  <c r="I52" i="3"/>
  <c r="I51" i="3"/>
  <c r="I56" i="1"/>
  <c r="H25" i="3"/>
  <c r="H26" i="1"/>
  <c r="S32" i="1"/>
  <c r="S65" i="1"/>
  <c r="S6" i="1"/>
  <c r="S56" i="1"/>
  <c r="S48" i="1"/>
  <c r="I31" i="2"/>
  <c r="X83" i="2"/>
  <c r="X84" i="2" s="1"/>
  <c r="X85" i="2" s="1"/>
  <c r="X68" i="2"/>
  <c r="H31" i="2"/>
  <c r="W83" i="2"/>
  <c r="W84" i="2" s="1"/>
  <c r="W85" i="2" s="1"/>
  <c r="F55" i="3"/>
  <c r="F58" i="3"/>
  <c r="F50" i="3"/>
  <c r="F52" i="3"/>
  <c r="F49" i="3"/>
  <c r="F41" i="3"/>
  <c r="F48" i="3"/>
  <c r="F46" i="3"/>
  <c r="F51" i="3"/>
  <c r="F45" i="3"/>
  <c r="F42" i="3"/>
  <c r="F47" i="3"/>
  <c r="F44" i="3"/>
  <c r="F43" i="3"/>
  <c r="F53" i="3"/>
  <c r="F40" i="3"/>
  <c r="C54" i="3"/>
  <c r="F56" i="1"/>
  <c r="I54" i="3"/>
  <c r="C31" i="2"/>
  <c r="R83" i="2"/>
  <c r="R84" i="2" s="1"/>
  <c r="R85" i="2" s="1"/>
  <c r="F54" i="3"/>
  <c r="AA74" i="2"/>
  <c r="L29" i="2"/>
  <c r="L38" i="2"/>
  <c r="J58" i="3"/>
  <c r="J50" i="3"/>
  <c r="J55" i="3"/>
  <c r="J56" i="1"/>
  <c r="J52" i="3"/>
  <c r="J46" i="3"/>
  <c r="J51" i="3"/>
  <c r="J41" i="3"/>
  <c r="J40" i="3"/>
  <c r="J45" i="3"/>
  <c r="J43" i="3"/>
  <c r="J53" i="3"/>
  <c r="J42" i="3"/>
  <c r="J47" i="3"/>
  <c r="J44" i="3"/>
  <c r="E54" i="3"/>
  <c r="G12" i="3"/>
  <c r="G25" i="1"/>
  <c r="R64" i="1"/>
  <c r="G15" i="1"/>
  <c r="G15" i="3" s="1"/>
  <c r="R75" i="1"/>
  <c r="R76" i="1" s="1"/>
  <c r="R75" i="2"/>
  <c r="C39" i="2"/>
  <c r="R45" i="2"/>
  <c r="R19" i="2"/>
  <c r="R23" i="2" s="1"/>
  <c r="I12" i="3"/>
  <c r="T64" i="1"/>
  <c r="I25" i="1"/>
  <c r="I15" i="1"/>
  <c r="I15" i="3" s="1"/>
  <c r="J54" i="3"/>
  <c r="V75" i="2" l="1"/>
  <c r="V45" i="2"/>
  <c r="V19" i="2"/>
  <c r="V23" i="2" s="1"/>
  <c r="G39" i="2"/>
  <c r="V68" i="2"/>
  <c r="M30" i="2"/>
  <c r="AB22" i="2" s="1"/>
  <c r="M31" i="2"/>
  <c r="G9" i="2" s="1"/>
  <c r="M66" i="2" s="1"/>
  <c r="AB60" i="2" s="1"/>
  <c r="AB83" i="2"/>
  <c r="AB84" i="2" s="1"/>
  <c r="AB85" i="2" s="1"/>
  <c r="AB75" i="2"/>
  <c r="AB45" i="2"/>
  <c r="AB19" i="2"/>
  <c r="AB23" i="2" s="1"/>
  <c r="M39" i="2"/>
  <c r="AB61" i="2" s="1"/>
  <c r="U75" i="2"/>
  <c r="U45" i="2"/>
  <c r="U19" i="2"/>
  <c r="U23" i="2" s="1"/>
  <c r="F39" i="2"/>
  <c r="U68" i="2"/>
  <c r="G25" i="3"/>
  <c r="R65" i="1"/>
  <c r="G26" i="1"/>
  <c r="R32" i="1"/>
  <c r="R6" i="1"/>
  <c r="R48" i="1"/>
  <c r="R56" i="1"/>
  <c r="J31" i="2"/>
  <c r="D9" i="2" s="1"/>
  <c r="Y83" i="2"/>
  <c r="Y84" i="2" s="1"/>
  <c r="Y85" i="2" s="1"/>
  <c r="F31" i="2"/>
  <c r="U83" i="2"/>
  <c r="U84" i="2" s="1"/>
  <c r="U85" i="2" s="1"/>
  <c r="I25" i="3"/>
  <c r="I26" i="1"/>
  <c r="T32" i="1"/>
  <c r="T65" i="1"/>
  <c r="T6" i="1"/>
  <c r="T56" i="1"/>
  <c r="T48" i="1"/>
  <c r="S11" i="1"/>
  <c r="S8" i="1"/>
  <c r="J25" i="3"/>
  <c r="J26" i="1"/>
  <c r="U32" i="1"/>
  <c r="U65" i="1"/>
  <c r="U6" i="1"/>
  <c r="U56" i="1"/>
  <c r="U48" i="1"/>
  <c r="E26" i="3"/>
  <c r="P47" i="1"/>
  <c r="P57" i="1"/>
  <c r="AA75" i="2"/>
  <c r="AA45" i="2"/>
  <c r="AA19" i="2"/>
  <c r="L39" i="2"/>
  <c r="AA61" i="2" s="1"/>
  <c r="R69" i="2"/>
  <c r="R61" i="2"/>
  <c r="O8" i="1"/>
  <c r="O11" i="1" s="1"/>
  <c r="L30" i="2"/>
  <c r="AA22" i="2" s="1"/>
  <c r="L31" i="2"/>
  <c r="F9" i="2" s="1"/>
  <c r="L66" i="2" s="1"/>
  <c r="AA83" i="2"/>
  <c r="AA84" i="2" s="1"/>
  <c r="AA85" i="2" s="1"/>
  <c r="M68" i="2"/>
  <c r="Y75" i="2"/>
  <c r="Y45" i="2"/>
  <c r="Y19" i="2"/>
  <c r="Y23" i="2" s="1"/>
  <c r="J39" i="2"/>
  <c r="Y68" i="2"/>
  <c r="W69" i="2"/>
  <c r="W61" i="2"/>
  <c r="Q8" i="1"/>
  <c r="Q11" i="1" s="1"/>
  <c r="P8" i="1"/>
  <c r="P11" i="1" s="1"/>
  <c r="W62" i="2"/>
  <c r="W70" i="2"/>
  <c r="W46" i="2"/>
  <c r="W25" i="2"/>
  <c r="C25" i="3"/>
  <c r="C26" i="1"/>
  <c r="N32" i="1"/>
  <c r="N65" i="1"/>
  <c r="N6" i="1"/>
  <c r="N56" i="1"/>
  <c r="N48" i="1"/>
  <c r="R70" i="2"/>
  <c r="R62" i="2"/>
  <c r="R25" i="2"/>
  <c r="R46" i="2"/>
  <c r="H26" i="3"/>
  <c r="S57" i="1"/>
  <c r="S47" i="1"/>
  <c r="F26" i="3"/>
  <c r="Q47" i="1"/>
  <c r="Q57" i="1"/>
  <c r="S70" i="2"/>
  <c r="S46" i="2"/>
  <c r="S62" i="2"/>
  <c r="S25" i="2"/>
  <c r="X61" i="2"/>
  <c r="X69" i="2"/>
  <c r="X62" i="2"/>
  <c r="X70" i="2"/>
  <c r="X25" i="2"/>
  <c r="X46" i="2"/>
  <c r="T69" i="2"/>
  <c r="T61" i="2"/>
  <c r="S61" i="2"/>
  <c r="S69" i="2"/>
  <c r="Z45" i="2"/>
  <c r="Z75" i="2"/>
  <c r="Z19" i="2"/>
  <c r="Z23" i="2" s="1"/>
  <c r="K39" i="2"/>
  <c r="Z61" i="2" s="1"/>
  <c r="D26" i="3"/>
  <c r="O57" i="1"/>
  <c r="O47" i="1"/>
  <c r="AB59" i="2"/>
  <c r="T70" i="2"/>
  <c r="T62" i="2"/>
  <c r="T25" i="2"/>
  <c r="T46" i="2"/>
  <c r="K30" i="2"/>
  <c r="Z22" i="2" s="1"/>
  <c r="Z83" i="2"/>
  <c r="Z84" i="2" s="1"/>
  <c r="Z85" i="2" s="1"/>
  <c r="G31" i="2"/>
  <c r="V83" i="2"/>
  <c r="V84" i="2" s="1"/>
  <c r="V85" i="2" s="1"/>
  <c r="P66" i="1" l="1"/>
  <c r="P58" i="1"/>
  <c r="P33" i="1"/>
  <c r="P49" i="1"/>
  <c r="P13" i="1"/>
  <c r="O66" i="1"/>
  <c r="O58" i="1"/>
  <c r="O33" i="1"/>
  <c r="O49" i="1"/>
  <c r="O13" i="1"/>
  <c r="Q66" i="1"/>
  <c r="Q58" i="1"/>
  <c r="Q33" i="1"/>
  <c r="Q49" i="1"/>
  <c r="Q13" i="1"/>
  <c r="S66" i="1"/>
  <c r="S58" i="1"/>
  <c r="S33" i="1"/>
  <c r="S49" i="1"/>
  <c r="S13" i="1"/>
  <c r="Z62" i="2"/>
  <c r="Z25" i="2"/>
  <c r="Z46" i="2"/>
  <c r="G26" i="3"/>
  <c r="R57" i="1"/>
  <c r="R47" i="1"/>
  <c r="U8" i="1"/>
  <c r="U11" i="1" s="1"/>
  <c r="I26" i="3"/>
  <c r="T47" i="1"/>
  <c r="T57" i="1"/>
  <c r="T64" i="2"/>
  <c r="T71" i="2"/>
  <c r="T72" i="2"/>
  <c r="T76" i="2"/>
  <c r="T31" i="2"/>
  <c r="T35" i="2" s="1"/>
  <c r="T63" i="2"/>
  <c r="R63" i="2"/>
  <c r="R71" i="2"/>
  <c r="R72" i="2"/>
  <c r="R64" i="2"/>
  <c r="R31" i="2"/>
  <c r="R35" i="2" s="1"/>
  <c r="AB62" i="2"/>
  <c r="AB25" i="2"/>
  <c r="AB46" i="2"/>
  <c r="T8" i="1"/>
  <c r="T11" i="1"/>
  <c r="X76" i="2"/>
  <c r="X63" i="2"/>
  <c r="X64" i="2"/>
  <c r="X71" i="2"/>
  <c r="X72" i="2"/>
  <c r="X31" i="2"/>
  <c r="X35" i="2" s="1"/>
  <c r="C26" i="3"/>
  <c r="N57" i="1"/>
  <c r="N47" i="1"/>
  <c r="U69" i="2"/>
  <c r="U61" i="2"/>
  <c r="V69" i="2"/>
  <c r="V61" i="2"/>
  <c r="AA60" i="2"/>
  <c r="L68" i="2"/>
  <c r="AA59" i="2"/>
  <c r="K31" i="2"/>
  <c r="E9" i="2" s="1"/>
  <c r="K66" i="2" s="1"/>
  <c r="Y61" i="2"/>
  <c r="Y69" i="2"/>
  <c r="J26" i="3"/>
  <c r="U47" i="1"/>
  <c r="U57" i="1"/>
  <c r="U62" i="2"/>
  <c r="U70" i="2"/>
  <c r="U25" i="2"/>
  <c r="U46" i="2"/>
  <c r="V62" i="2"/>
  <c r="V70" i="2"/>
  <c r="V46" i="2"/>
  <c r="V25" i="2"/>
  <c r="R8" i="1"/>
  <c r="R11" i="1" s="1"/>
  <c r="W76" i="2"/>
  <c r="W63" i="2"/>
  <c r="W64" i="2"/>
  <c r="W71" i="2"/>
  <c r="W72" i="2"/>
  <c r="W31" i="2"/>
  <c r="W35" i="2" s="1"/>
  <c r="Y62" i="2"/>
  <c r="Y70" i="2"/>
  <c r="Y25" i="2"/>
  <c r="Y46" i="2"/>
  <c r="AA23" i="2"/>
  <c r="S64" i="2"/>
  <c r="S71" i="2"/>
  <c r="S72" i="2"/>
  <c r="S76" i="2"/>
  <c r="S63" i="2"/>
  <c r="S31" i="2"/>
  <c r="S35" i="2" s="1"/>
  <c r="N8" i="1"/>
  <c r="N11" i="1" s="1"/>
  <c r="N49" i="1" l="1"/>
  <c r="N66" i="1"/>
  <c r="N58" i="1"/>
  <c r="N33" i="1"/>
  <c r="N13" i="1"/>
  <c r="R66" i="1"/>
  <c r="R58" i="1"/>
  <c r="R33" i="1"/>
  <c r="R49" i="1"/>
  <c r="R13" i="1"/>
  <c r="U66" i="1"/>
  <c r="U58" i="1"/>
  <c r="U33" i="1"/>
  <c r="U49" i="1"/>
  <c r="U13" i="1"/>
  <c r="T66" i="1"/>
  <c r="T58" i="1"/>
  <c r="T33" i="1"/>
  <c r="T49" i="1"/>
  <c r="T13" i="1"/>
  <c r="O67" i="1"/>
  <c r="O50" i="1"/>
  <c r="O59" i="1"/>
  <c r="O15" i="1"/>
  <c r="U71" i="2"/>
  <c r="U72" i="2"/>
  <c r="U76" i="2"/>
  <c r="U63" i="2"/>
  <c r="U64" i="2"/>
  <c r="U31" i="2"/>
  <c r="U35" i="2" s="1"/>
  <c r="Z76" i="2"/>
  <c r="Z63" i="2"/>
  <c r="Z64" i="2"/>
  <c r="Z71" i="2"/>
  <c r="Z72" i="2"/>
  <c r="Z31" i="2"/>
  <c r="Z35" i="2" s="1"/>
  <c r="K42" i="2" s="1"/>
  <c r="AB64" i="2"/>
  <c r="AB76" i="2"/>
  <c r="AB63" i="2"/>
  <c r="AB31" i="2"/>
  <c r="AB35" i="2" s="1"/>
  <c r="AA62" i="2"/>
  <c r="AA25" i="2"/>
  <c r="AA46" i="2"/>
  <c r="S59" i="1"/>
  <c r="S67" i="1"/>
  <c r="S50" i="1"/>
  <c r="S15" i="1"/>
  <c r="P50" i="1"/>
  <c r="P59" i="1"/>
  <c r="P67" i="1"/>
  <c r="P15" i="1"/>
  <c r="Q50" i="1"/>
  <c r="Q59" i="1"/>
  <c r="Q67" i="1"/>
  <c r="Q15" i="1"/>
  <c r="V72" i="2"/>
  <c r="V76" i="2"/>
  <c r="V63" i="2"/>
  <c r="V71" i="2"/>
  <c r="V31" i="2"/>
  <c r="V35" i="2" s="1"/>
  <c r="V64" i="2"/>
  <c r="Y76" i="2"/>
  <c r="Y63" i="2"/>
  <c r="Y64" i="2"/>
  <c r="Y71" i="2"/>
  <c r="Y72" i="2"/>
  <c r="Y31" i="2"/>
  <c r="Y35" i="2" s="1"/>
  <c r="K68" i="2"/>
  <c r="Z60" i="2"/>
  <c r="Z59" i="2"/>
  <c r="T59" i="1" l="1"/>
  <c r="T67" i="1"/>
  <c r="T50" i="1"/>
  <c r="T15" i="1"/>
  <c r="N59" i="1"/>
  <c r="N50" i="1"/>
  <c r="N15" i="1"/>
  <c r="S51" i="1"/>
  <c r="S60" i="1"/>
  <c r="S18" i="1"/>
  <c r="L42" i="2"/>
  <c r="K51" i="2"/>
  <c r="Z69" i="2"/>
  <c r="Z68" i="2"/>
  <c r="Z67" i="2"/>
  <c r="Z70" i="2"/>
  <c r="O60" i="1"/>
  <c r="O51" i="1"/>
  <c r="O18" i="1"/>
  <c r="P60" i="1"/>
  <c r="P51" i="1"/>
  <c r="P18" i="1"/>
  <c r="U59" i="1"/>
  <c r="U67" i="1"/>
  <c r="U50" i="1"/>
  <c r="U15" i="1"/>
  <c r="Q60" i="1"/>
  <c r="Q51" i="1"/>
  <c r="Q18" i="1"/>
  <c r="R50" i="1"/>
  <c r="R59" i="1"/>
  <c r="R67" i="1"/>
  <c r="R15" i="1"/>
  <c r="AA63" i="2"/>
  <c r="AA64" i="2"/>
  <c r="AA71" i="2"/>
  <c r="AA72" i="2"/>
  <c r="AA76" i="2"/>
  <c r="AA31" i="2"/>
  <c r="AA35" i="2" s="1"/>
  <c r="K82" i="2" l="1"/>
  <c r="K69" i="2"/>
  <c r="K81" i="2"/>
  <c r="K80" i="2"/>
  <c r="P61" i="1"/>
  <c r="P52" i="1"/>
  <c r="P21" i="1"/>
  <c r="P24" i="1" s="1"/>
  <c r="P25" i="1" s="1"/>
  <c r="S61" i="1"/>
  <c r="S52" i="1"/>
  <c r="S21" i="1"/>
  <c r="S24" i="1" s="1"/>
  <c r="S25" i="1" s="1"/>
  <c r="M42" i="2"/>
  <c r="L51" i="2"/>
  <c r="AA67" i="2"/>
  <c r="AA68" i="2"/>
  <c r="AA69" i="2"/>
  <c r="AA70" i="2"/>
  <c r="R60" i="1"/>
  <c r="R51" i="1"/>
  <c r="R18" i="1"/>
  <c r="O61" i="1"/>
  <c r="O52" i="1"/>
  <c r="O21" i="1"/>
  <c r="O24" i="1" s="1"/>
  <c r="O25" i="1" s="1"/>
  <c r="N51" i="1"/>
  <c r="N60" i="1"/>
  <c r="N18" i="1"/>
  <c r="U51" i="1"/>
  <c r="U60" i="1"/>
  <c r="U18" i="1"/>
  <c r="Q61" i="1"/>
  <c r="Q52" i="1"/>
  <c r="Q21" i="1"/>
  <c r="Q24" i="1" s="1"/>
  <c r="Q25" i="1" s="1"/>
  <c r="T51" i="1"/>
  <c r="T60" i="1"/>
  <c r="T18" i="1"/>
  <c r="L82" i="2" l="1"/>
  <c r="L69" i="2"/>
  <c r="L80" i="2"/>
  <c r="L81" i="2"/>
  <c r="N61" i="1"/>
  <c r="N52" i="1"/>
  <c r="N21" i="1"/>
  <c r="N24" i="1" s="1"/>
  <c r="N25" i="1" s="1"/>
  <c r="M51" i="2"/>
  <c r="AB69" i="2"/>
  <c r="AB68" i="2"/>
  <c r="AB67" i="2"/>
  <c r="AB70" i="2"/>
  <c r="AB72" i="2"/>
  <c r="AB71" i="2"/>
  <c r="T61" i="1"/>
  <c r="T52" i="1"/>
  <c r="T21" i="1"/>
  <c r="T24" i="1" s="1"/>
  <c r="T25" i="1" s="1"/>
  <c r="R61" i="1"/>
  <c r="R52" i="1"/>
  <c r="R21" i="1"/>
  <c r="R24" i="1" s="1"/>
  <c r="R25" i="1" s="1"/>
  <c r="U61" i="1"/>
  <c r="U52" i="1"/>
  <c r="U21" i="1"/>
  <c r="U24" i="1" s="1"/>
  <c r="U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<sst xmlns="http://schemas.openxmlformats.org/spreadsheetml/2006/main" count="963" uniqueCount="624">
  <si>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</si>
  <si>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PSG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</si>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</sst>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0</v>
      </c>
      <c r="O6" s="187">
        <f t="shared" si="1"/>
        <v>0</v>
      </c>
      <c r="P6" s="187">
        <f t="shared" si="1"/>
        <v>5389</v>
      </c>
      <c r="Q6" s="187">
        <f t="shared" si="1"/>
        <v>9422</v>
      </c>
      <c r="R6" s="187">
        <f t="shared" si="1"/>
        <v>-908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0</v>
      </c>
      <c r="D7" s="123">
        <f>SUMIF(PL.data!$D$3:$D$25, FSA!$A7, PL.data!F$3:F$25)</f>
        <v>0</v>
      </c>
      <c r="E7" s="123">
        <f>SUMIF(PL.data!$D$3:$D$25, FSA!$A7, PL.data!G$3:G$25)</f>
        <v>22359</v>
      </c>
      <c r="F7" s="123">
        <f>SUMIF(PL.data!$D$3:$D$25, FSA!$A7, PL.data!H$3:H$25)</f>
        <v>26175</v>
      </c>
      <c r="G7" s="123">
        <f>SUMIF(PL.data!$D$3:$D$25, FSA!$A7, PL.data!I$3:I$25)</f>
        <v>114649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0</v>
      </c>
      <c r="E8" s="123">
        <f>-SUMIF(PL.data!$D$3:$D$25, FSA!$A8, PL.data!G$3:G$25)</f>
        <v>-17683</v>
      </c>
      <c r="F8" s="123">
        <f>-SUMIF(PL.data!$D$3:$D$25, FSA!$A8, PL.data!H$3:H$25)</f>
        <v>-18332</v>
      </c>
      <c r="G8" s="123">
        <f>-SUMIF(PL.data!$D$3:$D$25, FSA!$A8, PL.data!I$3:I$25)</f>
        <v>-116659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0</v>
      </c>
      <c r="O8" s="190">
        <f>CF.data!F12-FSA!O7-FSA!O6</f>
        <v>0</v>
      </c>
      <c r="P8" s="190">
        <f>CF.data!G12-FSA!P7-FSA!P6</f>
        <v>-324</v>
      </c>
      <c r="Q8" s="190">
        <f>CF.data!H12-FSA!Q7-FSA!Q6</f>
        <v>-16657</v>
      </c>
      <c r="R8" s="190">
        <f>CF.data!I12-FSA!R7-FSA!R6</f>
        <v>-12048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0</v>
      </c>
      <c r="D9" s="187">
        <f t="shared" si="3"/>
        <v>0</v>
      </c>
      <c r="E9" s="187">
        <f t="shared" si="3"/>
        <v>4676</v>
      </c>
      <c r="F9" s="187">
        <f t="shared" si="3"/>
        <v>7843</v>
      </c>
      <c r="G9" s="187">
        <f t="shared" si="3"/>
        <v>-2010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0</v>
      </c>
      <c r="D10" s="123">
        <f>-SUMIF(PL.data!$D$3:$D$25, FSA!$A10, PL.data!F$3:F$25)</f>
        <v>0</v>
      </c>
      <c r="E10" s="123">
        <f>-SUMIF(PL.data!$D$3:$D$25, FSA!$A10, PL.data!G$3:G$25)</f>
        <v>-3421</v>
      </c>
      <c r="F10" s="123">
        <f>-SUMIF(PL.data!$D$3:$D$25, FSA!$A10, PL.data!H$3:H$25)</f>
        <v>-2599</v>
      </c>
      <c r="G10" s="123">
        <f>-SUMIF(PL.data!$D$3:$D$25, FSA!$A10, PL.data!I$3:I$25)</f>
        <v>-3020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5065</v>
      </c>
      <c r="Q11" s="187">
        <f t="shared" si="4"/>
        <v>-7235</v>
      </c>
      <c r="R11" s="187">
        <f t="shared" si="4"/>
        <v>-12956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0</v>
      </c>
      <c r="D12" s="187">
        <f t="shared" si="5"/>
        <v>0</v>
      </c>
      <c r="E12" s="187">
        <f t="shared" si="5"/>
        <v>1255</v>
      </c>
      <c r="F12" s="187">
        <f t="shared" si="5"/>
        <v>5244</v>
      </c>
      <c r="G12" s="187">
        <f t="shared" si="5"/>
        <v>-5030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1353</v>
      </c>
      <c r="Q12" s="190">
        <f>SUMIF(CF.data!$D$4:$D$43, $L12, CF.data!H$4:H$43)</f>
        <v>11814</v>
      </c>
      <c r="R12" s="190">
        <f>SUMIF(CF.data!$D$4:$D$43, $L12, CF.data!I$4:I$43)</f>
        <v>5787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0</v>
      </c>
      <c r="D13" s="123">
        <f>SUMIF(PL.data!$D$3:$D$25, FSA!$A13, PL.data!F$3:F$25)</f>
        <v>0</v>
      </c>
      <c r="E13" s="123">
        <f>SUMIF(PL.data!$D$3:$D$25, FSA!$A13, PL.data!G$3:G$25)</f>
        <v>-406</v>
      </c>
      <c r="F13" s="123">
        <f>SUMIF(PL.data!$D$3:$D$25, FSA!$A13, PL.data!H$3:H$25)</f>
        <v>90</v>
      </c>
      <c r="G13" s="123">
        <f>SUMIF(PL.data!$D$3:$D$25, FSA!$A13, PL.data!I$3:I$25)</f>
        <v>-605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6418</v>
      </c>
      <c r="Q13" s="187">
        <f t="shared" si="6"/>
        <v>4579</v>
      </c>
      <c r="R13" s="187">
        <f t="shared" si="6"/>
        <v>-7169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-18014</v>
      </c>
      <c r="F14" s="123">
        <f>-SUMIF(PL.data!$D$3:$D$25, FSA!$A14, PL.data!H$3:H$25)</f>
        <v>-16761</v>
      </c>
      <c r="G14" s="123">
        <f>-SUMIF(PL.data!$D$3:$D$25, FSA!$A14, PL.data!I$3:I$25)</f>
        <v>-11576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-59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0</v>
      </c>
      <c r="D15" s="123">
        <f t="shared" si="7"/>
        <v>0</v>
      </c>
      <c r="E15" s="123">
        <f t="shared" si="7"/>
        <v>4695</v>
      </c>
      <c r="F15" s="123">
        <f t="shared" si="7"/>
        <v>13</v>
      </c>
      <c r="G15" s="123">
        <f t="shared" si="7"/>
        <v>132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6418</v>
      </c>
      <c r="Q15" s="187">
        <f t="shared" si="8"/>
        <v>4579</v>
      </c>
      <c r="R15" s="187">
        <f t="shared" si="8"/>
        <v>-7228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0</v>
      </c>
      <c r="D16" s="175">
        <f>SUMIF(PL.data!$D$3:$D$25, FSA!$A16, PL.data!F$3:F$25)</f>
        <v>0</v>
      </c>
      <c r="E16" s="175">
        <f>SUMIF(PL.data!$D$3:$D$25, FSA!$A16, PL.data!G$3:G$25)</f>
        <v>-12470</v>
      </c>
      <c r="F16" s="175">
        <f>SUMIF(PL.data!$D$3:$D$25, FSA!$A16, PL.data!H$3:H$25)</f>
        <v>-11414</v>
      </c>
      <c r="G16" s="175">
        <f>SUMIF(PL.data!$D$3:$D$25, FSA!$A16, PL.data!I$3:I$25)</f>
        <v>-17079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0</v>
      </c>
      <c r="D18" s="187">
        <f t="shared" si="9"/>
        <v>0</v>
      </c>
      <c r="E18" s="187">
        <f t="shared" si="9"/>
        <v>-12470</v>
      </c>
      <c r="F18" s="187">
        <f t="shared" si="9"/>
        <v>-11414</v>
      </c>
      <c r="G18" s="187">
        <f t="shared" si="9"/>
        <v>-17079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6418</v>
      </c>
      <c r="Q18" s="194">
        <f t="shared" si="10"/>
        <v>4579</v>
      </c>
      <c r="R18" s="194">
        <f t="shared" si="10"/>
        <v>-7228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-2000</v>
      </c>
      <c r="Q20" s="190">
        <f>SUMIF(CF.data!$D$4:$D$43, $L20, CF.data!H$4:H$43)</f>
        <v>-1000</v>
      </c>
      <c r="R20" s="190">
        <f>SUMIF(CF.data!$D$4:$D$43, $L20, CF.data!I$4:I$43)</f>
        <v>3000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4134</v>
      </c>
      <c r="F21" s="196">
        <f>SUMIF(CF.data!$D$4:$D$43, FSA!$A21, CF.data!H$4:H$43)</f>
        <v>4178</v>
      </c>
      <c r="G21" s="196">
        <f>SUMIF(CF.data!$D$4:$D$43, FSA!$A21, CF.data!I$4:I$43)</f>
        <v>4122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4418</v>
      </c>
      <c r="Q21" s="198">
        <f t="shared" si="11"/>
        <v>3579</v>
      </c>
      <c r="R21" s="198">
        <f t="shared" si="11"/>
        <v>-4228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-4000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418</v>
      </c>
      <c r="Q24" s="199">
        <f t="shared" si="12"/>
        <v>3579</v>
      </c>
      <c r="R24" s="199">
        <f t="shared" si="12"/>
        <v>-4228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0</v>
      </c>
      <c r="D25" s="196">
        <f t="shared" si="13"/>
        <v>0</v>
      </c>
      <c r="E25" s="196">
        <f t="shared" si="13"/>
        <v>5389</v>
      </c>
      <c r="F25" s="196">
        <f t="shared" si="13"/>
        <v>9422</v>
      </c>
      <c r="G25" s="196">
        <f t="shared" si="13"/>
        <v>-908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1</v>
      </c>
      <c r="Q25" s="200">
        <f>Q24-CF.data!H40</f>
        <v>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0</v>
      </c>
      <c r="D26" s="196">
        <f t="shared" si="14"/>
        <v>0</v>
      </c>
      <c r="E26" s="196">
        <f t="shared" si="14"/>
        <v>5389</v>
      </c>
      <c r="F26" s="196">
        <f t="shared" si="14"/>
        <v>9422</v>
      </c>
      <c r="G26" s="196">
        <f t="shared" si="14"/>
        <v>-908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0</v>
      </c>
      <c r="D29" s="202">
        <f>SUMIF(BS.data!$D$5:$D$116,FSA!$A29,BS.data!F$5:F$116)</f>
        <v>0</v>
      </c>
      <c r="E29" s="202">
        <f>SUMIF(BS.data!$D$5:$D$116,FSA!$A29,BS.data!G$5:G$116)</f>
        <v>3334</v>
      </c>
      <c r="F29" s="202">
        <f>SUMIF(BS.data!$D$5:$D$116,FSA!$A29,BS.data!H$5:H$116)</f>
        <v>7912</v>
      </c>
      <c r="G29" s="202">
        <f>SUMIF(BS.data!$D$5:$D$116,FSA!$A29,BS.data!I$5:I$116)</f>
        <v>683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0</v>
      </c>
      <c r="D30" s="202">
        <f>SUMIF(BS.data!$D$5:$D$116,FSA!$A30,BS.data!F$5:F$116)</f>
        <v>0</v>
      </c>
      <c r="E30" s="202">
        <f>SUMIF(BS.data!$D$5:$D$116,FSA!$A30,BS.data!G$5:G$116)</f>
        <v>23604</v>
      </c>
      <c r="F30" s="202">
        <f>SUMIF(BS.data!$D$5:$D$116,FSA!$A30,BS.data!H$5:H$116)</f>
        <v>22612</v>
      </c>
      <c r="G30" s="202">
        <f>SUMIF(BS.data!$D$5:$D$116,FSA!$A30,BS.data!I$5:I$116)</f>
        <v>22374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 t="e">
        <f t="shared" ref="O30:U30" si="17">D7/C7-1</f>
        <v>#DIV/0!</v>
      </c>
      <c r="P30" s="204" t="e">
        <f t="shared" si="17"/>
        <v>#DIV/0!</v>
      </c>
      <c r="Q30" s="204">
        <f t="shared" si="17"/>
        <v>0.17066952904870525</v>
      </c>
      <c r="R30" s="204">
        <f t="shared" si="17"/>
        <v>3.3800955109837627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202641</v>
      </c>
      <c r="F31" s="202">
        <f>SUMIF(BS.data!$D$5:$D$116,FSA!$A31,BS.data!H$5:H$116)</f>
        <v>217753</v>
      </c>
      <c r="G31" s="202">
        <f>SUMIF(BS.data!$D$5:$D$116,FSA!$A31,BS.data!I$5:I$116)</f>
        <v>160353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 t="e">
        <f t="shared" ref="N31:U31" si="18">C9/C7</f>
        <v>#DIV/0!</v>
      </c>
      <c r="O31" s="205" t="e">
        <f t="shared" si="18"/>
        <v>#DIV/0!</v>
      </c>
      <c r="P31" s="205">
        <f t="shared" si="18"/>
        <v>0.20913278769175722</v>
      </c>
      <c r="Q31" s="205">
        <f t="shared" si="18"/>
        <v>0.29963705826170012</v>
      </c>
      <c r="R31" s="205">
        <f t="shared" si="18"/>
        <v>-1.7531770883304695E-2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0</v>
      </c>
      <c r="D32" s="202">
        <f>SUMIF(BS.data!$D$5:$D$116,FSA!$A32,BS.data!F$5:F$116)</f>
        <v>0</v>
      </c>
      <c r="E32" s="202">
        <f>SUMIF(BS.data!$D$5:$D$116,FSA!$A32,BS.data!G$5:G$116)</f>
        <v>22761</v>
      </c>
      <c r="F32" s="202">
        <f>SUMIF(BS.data!$D$5:$D$116,FSA!$A32,BS.data!H$5:H$116)</f>
        <v>32622</v>
      </c>
      <c r="G32" s="202">
        <f>SUMIF(BS.data!$D$5:$D$116,FSA!$A32,BS.data!I$5:I$116)</f>
        <v>26343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 t="e">
        <f t="shared" ref="N32:U32" si="19">C25/C7</f>
        <v>#DIV/0!</v>
      </c>
      <c r="O32" s="206" t="e">
        <f t="shared" si="19"/>
        <v>#DIV/0!</v>
      </c>
      <c r="P32" s="206">
        <f t="shared" si="19"/>
        <v>0.24102151259000851</v>
      </c>
      <c r="Q32" s="206">
        <f t="shared" si="19"/>
        <v>0.35996179560649477</v>
      </c>
      <c r="R32" s="206">
        <f t="shared" si="19"/>
        <v>-7.9198248567366476E-3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 t="e">
        <f t="shared" ref="N33:U33" si="20">N11/C7</f>
        <v>#DIV/0!</v>
      </c>
      <c r="O33" s="205" t="e">
        <f t="shared" si="20"/>
        <v>#DIV/0!</v>
      </c>
      <c r="P33" s="205">
        <f t="shared" si="20"/>
        <v>0.22653070351983542</v>
      </c>
      <c r="Q33" s="205">
        <f t="shared" si="20"/>
        <v>-0.2764087870105062</v>
      </c>
      <c r="R33" s="205">
        <f t="shared" si="20"/>
        <v>-0.11300578286770926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0</v>
      </c>
      <c r="D34" s="202">
        <f>SUMIF(BS.data!$D$5:$D$116,FSA!$A34,BS.data!F$5:F$116)</f>
        <v>0</v>
      </c>
      <c r="E34" s="202">
        <f>SUMIF(BS.data!$D$5:$D$116,FSA!$A34,BS.data!G$5:G$116)</f>
        <v>93760</v>
      </c>
      <c r="F34" s="202">
        <f>SUMIF(BS.data!$D$5:$D$116,FSA!$A34,BS.data!H$5:H$116)</f>
        <v>92842</v>
      </c>
      <c r="G34" s="202">
        <f>SUMIF(BS.data!$D$5:$D$116,FSA!$A34,BS.data!I$5:I$116)</f>
        <v>107979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 t="e">
        <f t="shared" ref="O34:U34" si="21">(D16-D14)/(AVERAGE(C48+C54,D48+D54))</f>
        <v>#DIV/0!</v>
      </c>
      <c r="P34" s="207">
        <f t="shared" si="21"/>
        <v>-4.2550578700150429E-2</v>
      </c>
      <c r="Q34" s="207">
        <f t="shared" si="21"/>
        <v>-1.755468808993043E-2</v>
      </c>
      <c r="R34" s="207">
        <f t="shared" si="21"/>
        <v>1.4726228099987422E-2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45938</v>
      </c>
      <c r="F35" s="202">
        <f>SUMIF(BS.data!$D$5:$D$116,FSA!$A35,BS.data!H$5:H$116)</f>
        <v>42070</v>
      </c>
      <c r="G35" s="202">
        <f>SUMIF(BS.data!$D$5:$D$116,FSA!$A35,BS.data!I$5:I$116)</f>
        <v>38257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 t="e">
        <f t="shared" ref="O35:U35" si="22">(AVERAGE(C30:D30)/D7)*365</f>
        <v>#DIV/0!</v>
      </c>
      <c r="P35" s="131">
        <f t="shared" si="22"/>
        <v>192.66201529585405</v>
      </c>
      <c r="Q35" s="131">
        <f t="shared" si="22"/>
        <v>322.23190066857688</v>
      </c>
      <c r="R35" s="131">
        <f t="shared" si="22"/>
        <v>71.609390400265156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0</v>
      </c>
      <c r="D36" s="202">
        <f>SUMIF(BS.data!$D$5:$D$116,FSA!$A36,BS.data!F$5:F$116)</f>
        <v>0</v>
      </c>
      <c r="E36" s="202">
        <f>SUMIF(BS.data!$D$5:$D$116,FSA!$A36,BS.data!G$5:G$116)</f>
        <v>2914</v>
      </c>
      <c r="F36" s="202">
        <f>SUMIF(BS.data!$D$5:$D$116,FSA!$A36,BS.data!H$5:H$116)</f>
        <v>2604</v>
      </c>
      <c r="G36" s="202">
        <f>SUMIF(BS.data!$D$5:$D$116,FSA!$A36,BS.data!I$5:I$116)</f>
        <v>2354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 t="e">
        <f t="shared" ref="O36:U36" si="23">(AVERAGE(C31:D31)/-D8)*365</f>
        <v>#DIV/0!</v>
      </c>
      <c r="P36" s="131">
        <f t="shared" si="23"/>
        <v>2091.3862184018549</v>
      </c>
      <c r="Q36" s="131">
        <f t="shared" si="23"/>
        <v>4185.1355553131134</v>
      </c>
      <c r="R36" s="131">
        <f t="shared" si="23"/>
        <v>591.50468459355898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5542</v>
      </c>
      <c r="F37" s="202">
        <f>SUMIF(BS.data!$D$5:$D$116,FSA!$A37,BS.data!H$5:H$116)</f>
        <v>5542</v>
      </c>
      <c r="G37" s="202">
        <f>SUMIF(BS.data!$D$5:$D$116,FSA!$A37,BS.data!I$5:I$116)</f>
        <v>5542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 t="e">
        <f t="shared" ref="O37:U37" si="24">(AVERAGE(C40:D40)/-D8)*365</f>
        <v>#DIV/0!</v>
      </c>
      <c r="P37" s="131">
        <f t="shared" si="24"/>
        <v>1773.1697110218854</v>
      </c>
      <c r="Q37" s="131">
        <f t="shared" si="24"/>
        <v>3394.2292166703032</v>
      </c>
      <c r="R37" s="131">
        <f t="shared" si="24"/>
        <v>537.75073076230717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0</v>
      </c>
      <c r="D38" s="208">
        <f t="shared" si="25"/>
        <v>0</v>
      </c>
      <c r="E38" s="208">
        <f t="shared" si="25"/>
        <v>400494</v>
      </c>
      <c r="F38" s="208">
        <f t="shared" si="25"/>
        <v>423957</v>
      </c>
      <c r="G38" s="208">
        <f t="shared" si="25"/>
        <v>363885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0</v>
      </c>
      <c r="O38" s="209">
        <f t="shared" si="26"/>
        <v>0</v>
      </c>
      <c r="P38" s="209">
        <f t="shared" si="26"/>
        <v>21725</v>
      </c>
      <c r="Q38" s="209">
        <f t="shared" si="26"/>
        <v>48333</v>
      </c>
      <c r="R38" s="209">
        <f t="shared" si="26"/>
        <v>-20863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 t="e">
        <f t="shared" ref="O39:U39" si="27">(O38+N38)/2/D7</f>
        <v>#DIV/0!</v>
      </c>
      <c r="P39" s="133">
        <f t="shared" si="27"/>
        <v>0.4858222639652936</v>
      </c>
      <c r="Q39" s="133">
        <f t="shared" si="27"/>
        <v>1.338261700095511</v>
      </c>
      <c r="R39" s="133">
        <f t="shared" si="27"/>
        <v>0.11980043436924875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0</v>
      </c>
      <c r="D40" s="202">
        <f>SUMIF(BS.data!$D$5:$D$116,FSA!$A40,BS.data!F$5:F$116)</f>
        <v>0</v>
      </c>
      <c r="E40" s="202">
        <f>SUMIF(BS.data!$D$5:$D$116,FSA!$A40,BS.data!G$5:G$116)</f>
        <v>171808</v>
      </c>
      <c r="F40" s="202">
        <f>SUMIF(BS.data!$D$5:$D$116,FSA!$A40,BS.data!H$5:H$116)</f>
        <v>169140</v>
      </c>
      <c r="G40" s="202">
        <f>SUMIF(BS.data!$D$5:$D$116,FSA!$A40,BS.data!I$5:I$116)</f>
        <v>174605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 t="e">
        <f t="shared" ref="O40:U40" si="28">D7/AVERAGE(C36:D36)</f>
        <v>#DIV/0!</v>
      </c>
      <c r="P40" s="210">
        <f t="shared" si="28"/>
        <v>15.345916266300618</v>
      </c>
      <c r="Q40" s="210">
        <f t="shared" si="28"/>
        <v>9.4871330192098586</v>
      </c>
      <c r="R40" s="210">
        <f t="shared" si="28"/>
        <v>46.248083904800325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0</v>
      </c>
      <c r="D41" s="202">
        <f>SUMIF(BS.data!$D$5:$D$116,FSA!$A41,BS.data!F$5:F$116)</f>
        <v>0</v>
      </c>
      <c r="E41" s="202">
        <f>SUMIF(BS.data!$D$5:$D$116,FSA!$A41,BS.data!G$5:G$116)</f>
        <v>625</v>
      </c>
      <c r="F41" s="202">
        <f>SUMIF(BS.data!$D$5:$D$116,FSA!$A41,BS.data!H$5:H$116)</f>
        <v>764</v>
      </c>
      <c r="G41" s="202">
        <f>SUMIF(BS.data!$D$5:$D$116,FSA!$A41,BS.data!I$5:I$116)</f>
        <v>576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>
        <f t="shared" si="29"/>
        <v>0</v>
      </c>
      <c r="Q41" s="137">
        <f t="shared" si="29"/>
        <v>0</v>
      </c>
      <c r="R41" s="137">
        <f t="shared" si="29"/>
        <v>1.4313440077632217E-2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54848</v>
      </c>
      <c r="F42" s="202">
        <f>SUMIF(BS.data!$D$5:$D$116,FSA!$A42,BS.data!H$5:H$116)</f>
        <v>54750</v>
      </c>
      <c r="G42" s="202">
        <f>SUMIF(BS.data!$D$5:$D$116,FSA!$A42,BS.data!I$5:I$116)</f>
        <v>54752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 t="e">
        <f t="shared" ref="N42:U42" si="30">-N14/C7</f>
        <v>#DIV/0!</v>
      </c>
      <c r="O42" s="138" t="e">
        <f t="shared" si="30"/>
        <v>#DIV/0!</v>
      </c>
      <c r="P42" s="138">
        <f t="shared" si="30"/>
        <v>0</v>
      </c>
      <c r="Q42" s="138">
        <f t="shared" si="30"/>
        <v>0</v>
      </c>
      <c r="R42" s="138">
        <f t="shared" si="30"/>
        <v>5.1461417020645618E-4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0</v>
      </c>
      <c r="D44" s="202">
        <f>SUMIF(BS.data!$D$5:$D$116,FSA!$A44,BS.data!F$5:F$116)</f>
        <v>0</v>
      </c>
      <c r="E44" s="202">
        <f>SUMIF(BS.data!$D$5:$D$116,FSA!$A44,BS.data!G$5:G$116)</f>
        <v>433331</v>
      </c>
      <c r="F44" s="202">
        <f>SUMIF(BS.data!$D$5:$D$116,FSA!$A44,BS.data!H$5:H$116)</f>
        <v>544346</v>
      </c>
      <c r="G44" s="202">
        <f>SUMIF(BS.data!$D$5:$D$116,FSA!$A44,BS.data!I$5:I$116)</f>
        <v>528727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0</v>
      </c>
      <c r="D45" s="202">
        <f>SUMIF(BS.data!$D$5:$D$116,FSA!$A45,BS.data!F$5:F$116)</f>
        <v>0</v>
      </c>
      <c r="E45" s="202">
        <f>SUMIF(BS.data!$D$5:$D$116,FSA!$A45,BS.data!G$5:G$116)</f>
        <v>467</v>
      </c>
      <c r="F45" s="202">
        <f>SUMIF(BS.data!$D$5:$D$116,FSA!$A45,BS.data!H$5:H$116)</f>
        <v>3555</v>
      </c>
      <c r="G45" s="202">
        <f>SUMIF(BS.data!$D$5:$D$116,FSA!$A45,BS.data!I$5:I$116)</f>
        <v>4000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 t="e">
        <f t="shared" ref="N45:U45" si="31">C48/C54</f>
        <v>#DIV/0!</v>
      </c>
      <c r="O45" s="136" t="e">
        <f t="shared" si="31"/>
        <v>#DIV/0!</v>
      </c>
      <c r="P45" s="136">
        <f t="shared" si="31"/>
        <v>-0.35171175026184393</v>
      </c>
      <c r="Q45" s="136">
        <f t="shared" si="31"/>
        <v>-0.1566945915412547</v>
      </c>
      <c r="R45" s="136">
        <f t="shared" si="31"/>
        <v>-7.358130696087109E-2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114481</v>
      </c>
      <c r="F46" s="202">
        <f>SUMIF(BS.data!$D$5:$D$116,FSA!$A46,BS.data!H$5:H$116)</f>
        <v>64773</v>
      </c>
      <c r="G46" s="202">
        <f>SUMIF(BS.data!$D$5:$D$116,FSA!$A46,BS.data!I$5:I$116)</f>
        <v>31673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 t="e">
        <f t="shared" ref="N46:U46" si="32">C54/C49</f>
        <v>#DIV/0!</v>
      </c>
      <c r="O46" s="137" t="e">
        <f t="shared" si="32"/>
        <v>#DIV/0!</v>
      </c>
      <c r="P46" s="137">
        <f t="shared" si="32"/>
        <v>-0.50091095791399365</v>
      </c>
      <c r="Q46" s="137">
        <f t="shared" si="32"/>
        <v>-0.49367870177517054</v>
      </c>
      <c r="R46" s="137">
        <f t="shared" si="32"/>
        <v>-0.54189993365502886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26892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 t="e">
        <f t="shared" ref="N47:U47" si="33">((C24*8)+C48)/C26</f>
        <v>#DIV/0!</v>
      </c>
      <c r="O47" s="211" t="e">
        <f t="shared" si="33"/>
        <v>#DIV/0!</v>
      </c>
      <c r="P47" s="211">
        <f t="shared" si="33"/>
        <v>26.23362404898868</v>
      </c>
      <c r="Q47" s="211">
        <f t="shared" si="33"/>
        <v>6.874655062619401</v>
      </c>
      <c r="R47" s="211">
        <f t="shared" si="33"/>
        <v>-34.882158590308372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141373</v>
      </c>
      <c r="F48" s="208">
        <f t="shared" si="34"/>
        <v>64773</v>
      </c>
      <c r="G48" s="208">
        <f t="shared" si="34"/>
        <v>31673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 t="e">
        <f t="shared" ref="N48:U48" si="35">+C48/C25</f>
        <v>#DIV/0!</v>
      </c>
      <c r="O48" s="174" t="e">
        <f t="shared" si="35"/>
        <v>#DIV/0!</v>
      </c>
      <c r="P48" s="174">
        <f t="shared" si="35"/>
        <v>26.23362404898868</v>
      </c>
      <c r="Q48" s="174">
        <f t="shared" si="35"/>
        <v>6.874655062619401</v>
      </c>
      <c r="R48" s="174">
        <f t="shared" si="35"/>
        <v>-34.882158590308372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0</v>
      </c>
      <c r="D49" s="208">
        <f t="shared" si="36"/>
        <v>0</v>
      </c>
      <c r="E49" s="208">
        <f t="shared" si="36"/>
        <v>802452</v>
      </c>
      <c r="F49" s="208">
        <f t="shared" si="36"/>
        <v>837328</v>
      </c>
      <c r="G49" s="208">
        <f t="shared" si="36"/>
        <v>794333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>
        <f t="shared" si="37"/>
        <v>3.5827208872981402E-2</v>
      </c>
      <c r="Q49" s="136">
        <f t="shared" si="37"/>
        <v>-0.11169777530761274</v>
      </c>
      <c r="R49" s="136">
        <f t="shared" si="37"/>
        <v>-0.40905503109904334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>
        <f t="shared" si="38"/>
        <v>4.5397636040828165E-2</v>
      </c>
      <c r="Q50" s="136">
        <f t="shared" si="38"/>
        <v>7.0693035678446273E-2</v>
      </c>
      <c r="R50" s="136">
        <f t="shared" si="38"/>
        <v>-0.22634420484324189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0</v>
      </c>
      <c r="D51" s="202">
        <f>SUMIF(BS.data!$D$5:$D$116,FSA!$A51,BS.data!F$5:F$116)</f>
        <v>0</v>
      </c>
      <c r="E51" s="202">
        <f>SUMIF(BS.data!$D$5:$D$116,FSA!$A51,BS.data!G$5:G$116)</f>
        <v>353777</v>
      </c>
      <c r="F51" s="202">
        <f>SUMIF(BS.data!$D$5:$D$116,FSA!$A51,BS.data!H$5:H$116)</f>
        <v>353777</v>
      </c>
      <c r="G51" s="202">
        <f>SUMIF(BS.data!$D$5:$D$116,FSA!$A51,BS.data!I$5:I$116)</f>
        <v>353777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>
        <f t="shared" si="39"/>
        <v>4.5397636040828165E-2</v>
      </c>
      <c r="Q51" s="136">
        <f t="shared" si="39"/>
        <v>7.0693035678446273E-2</v>
      </c>
      <c r="R51" s="136">
        <f t="shared" si="39"/>
        <v>-0.22820699018091117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0</v>
      </c>
      <c r="D52" s="202">
        <f>SUMIF(BS.data!$D$5:$D$116,FSA!$A52,BS.data!F$5:F$116)</f>
        <v>0</v>
      </c>
      <c r="E52" s="202">
        <f>SUMIF(BS.data!$D$5:$D$116,FSA!$A52,BS.data!G$5:G$116)</f>
        <v>-756386</v>
      </c>
      <c r="F52" s="202">
        <f>SUMIF(BS.data!$D$5:$D$116,FSA!$A52,BS.data!H$5:H$116)</f>
        <v>-768270</v>
      </c>
      <c r="G52" s="202">
        <f>SUMIF(BS.data!$D$5:$D$116,FSA!$A52,BS.data!I$5:I$116)</f>
        <v>-785803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>
        <f t="shared" si="40"/>
        <v>4.5397636040828165E-2</v>
      </c>
      <c r="Q52" s="136">
        <f t="shared" si="40"/>
        <v>7.0693035678446273E-2</v>
      </c>
      <c r="R52" s="136">
        <f t="shared" si="40"/>
        <v>-0.22820699018091117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652</v>
      </c>
      <c r="F53" s="202">
        <f>SUMIF(BS.data!$D$5:$D$116,FSA!$A53,BS.data!H$5:H$116)</f>
        <v>1122</v>
      </c>
      <c r="G53" s="202">
        <f>SUMIF(BS.data!$D$5:$D$116,FSA!$A53,BS.data!I$5:I$116)</f>
        <v>1577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 t="e">
        <f t="shared" ref="N53:U53" si="41">C48/(C54+C48)</f>
        <v>#DIV/0!</v>
      </c>
      <c r="O53" s="172" t="e">
        <f t="shared" si="41"/>
        <v>#DIV/0!</v>
      </c>
      <c r="P53" s="172">
        <f t="shared" si="41"/>
        <v>-0.54252371596107207</v>
      </c>
      <c r="Q53" s="172">
        <f t="shared" si="41"/>
        <v>-0.18581001612172188</v>
      </c>
      <c r="R53" s="172">
        <f t="shared" si="41"/>
        <v>-7.942554215900656E-2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0</v>
      </c>
      <c r="D54" s="212">
        <f t="shared" si="42"/>
        <v>0</v>
      </c>
      <c r="E54" s="212">
        <f t="shared" si="42"/>
        <v>-401957</v>
      </c>
      <c r="F54" s="212">
        <f t="shared" si="42"/>
        <v>-413371</v>
      </c>
      <c r="G54" s="212">
        <f t="shared" si="42"/>
        <v>-430449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0</v>
      </c>
      <c r="D55" s="208">
        <f t="shared" si="43"/>
        <v>0</v>
      </c>
      <c r="E55" s="208">
        <f t="shared" si="43"/>
        <v>400495</v>
      </c>
      <c r="F55" s="208">
        <f t="shared" si="43"/>
        <v>423957</v>
      </c>
      <c r="G55" s="208">
        <f t="shared" si="43"/>
        <v>363884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 t="e">
        <f t="shared" ref="N55:U55" si="44">(C48-C29)/C54</f>
        <v>#DIV/0!</v>
      </c>
      <c r="O55" s="137" t="e">
        <f t="shared" si="44"/>
        <v>#DIV/0!</v>
      </c>
      <c r="P55" s="137">
        <f t="shared" si="44"/>
        <v>-0.34341733070950375</v>
      </c>
      <c r="Q55" s="137">
        <f t="shared" si="44"/>
        <v>-0.1375544002844902</v>
      </c>
      <c r="R55" s="137">
        <f t="shared" si="44"/>
        <v>-7.1994591693789509E-2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-1</v>
      </c>
      <c r="F56" s="191">
        <f t="shared" si="45"/>
        <v>0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 t="e">
        <f t="shared" ref="N56:U56" si="46">(C48-C29)/C25</f>
        <v>#DIV/0!</v>
      </c>
      <c r="O56" s="211" t="e">
        <f t="shared" si="46"/>
        <v>#DIV/0!</v>
      </c>
      <c r="P56" s="211">
        <f t="shared" si="46"/>
        <v>25.614956392651699</v>
      </c>
      <c r="Q56" s="211">
        <f t="shared" si="46"/>
        <v>6.0349182763744427</v>
      </c>
      <c r="R56" s="211">
        <f t="shared" si="46"/>
        <v>-34.129955947136565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 t="e">
        <f t="shared" ref="N57:U57" si="47">((C24*8)+C48-C29)/C26</f>
        <v>#DIV/0!</v>
      </c>
      <c r="O57" s="211" t="e">
        <f t="shared" si="47"/>
        <v>#DIV/0!</v>
      </c>
      <c r="P57" s="211">
        <f t="shared" si="47"/>
        <v>25.614956392651699</v>
      </c>
      <c r="Q57" s="211">
        <f t="shared" si="47"/>
        <v>6.0349182763744427</v>
      </c>
      <c r="R57" s="211">
        <f t="shared" si="47"/>
        <v>-34.129955947136565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 t="e">
        <f t="shared" ref="N58:U58" si="48">N11/(C48-C29)</f>
        <v>#DIV/0!</v>
      </c>
      <c r="O58" s="136" t="e">
        <f t="shared" si="48"/>
        <v>#DIV/0!</v>
      </c>
      <c r="P58" s="136">
        <f t="shared" si="48"/>
        <v>3.669252892298553E-2</v>
      </c>
      <c r="Q58" s="136">
        <f t="shared" si="48"/>
        <v>-0.12724011185170855</v>
      </c>
      <c r="R58" s="136">
        <f t="shared" si="48"/>
        <v>-0.41807034527266862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 t="e">
        <f t="shared" ref="N59:U59" si="49">N13/(C48-C29)</f>
        <v>#DIV/0!</v>
      </c>
      <c r="O59" s="136" t="e">
        <f t="shared" si="49"/>
        <v>#DIV/0!</v>
      </c>
      <c r="P59" s="136">
        <f t="shared" si="49"/>
        <v>4.6494106737950867E-2</v>
      </c>
      <c r="Q59" s="136">
        <f t="shared" si="49"/>
        <v>8.0529712808427564E-2</v>
      </c>
      <c r="R59" s="136">
        <f t="shared" si="49"/>
        <v>-0.23133268796385931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 t="e">
        <f t="shared" ref="N60:U60" si="50">N15/(C48-C29)</f>
        <v>#DIV/0!</v>
      </c>
      <c r="O60" s="136" t="e">
        <f t="shared" si="50"/>
        <v>#DIV/0!</v>
      </c>
      <c r="P60" s="136">
        <f t="shared" si="50"/>
        <v>4.6494106737950867E-2</v>
      </c>
      <c r="Q60" s="136">
        <f t="shared" si="50"/>
        <v>8.0529712808427564E-2</v>
      </c>
      <c r="R60" s="136">
        <f t="shared" si="50"/>
        <v>-0.23323652791222976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 t="e">
        <f t="shared" ref="N61:U61" si="51">N18/(C48-C29)</f>
        <v>#DIV/0!</v>
      </c>
      <c r="O61" s="136" t="e">
        <f t="shared" si="51"/>
        <v>#DIV/0!</v>
      </c>
      <c r="P61" s="136">
        <f t="shared" si="51"/>
        <v>4.6494106737950867E-2</v>
      </c>
      <c r="Q61" s="136">
        <f t="shared" si="51"/>
        <v>8.0529712808427564E-2</v>
      </c>
      <c r="R61" s="136">
        <f t="shared" si="51"/>
        <v>-0.23323652791222976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>
        <f t="shared" si="52"/>
        <v>6.9668035972021758E-2</v>
      </c>
      <c r="Q64" s="211">
        <f t="shared" si="52"/>
        <v>0.31286916055127978</v>
      </c>
      <c r="R64" s="211">
        <f t="shared" si="52"/>
        <v>-0.43451969592259848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>
        <f t="shared" si="53"/>
        <v>0.29915621183523927</v>
      </c>
      <c r="Q65" s="216">
        <f t="shared" si="53"/>
        <v>0.56213829723763498</v>
      </c>
      <c r="R65" s="216">
        <f t="shared" si="53"/>
        <v>-7.8438147892190738E-2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0</v>
      </c>
      <c r="O74" s="218">
        <f t="shared" si="56"/>
        <v>0</v>
      </c>
      <c r="P74" s="218">
        <f t="shared" si="56"/>
        <v>17146</v>
      </c>
      <c r="Q74" s="218">
        <f t="shared" si="56"/>
        <v>19257</v>
      </c>
      <c r="R74" s="218">
        <f t="shared" si="56"/>
        <v>15069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 t="e">
        <f t="shared" ref="N75:U75" si="57">N74/N31</f>
        <v>#DIV/0!</v>
      </c>
      <c r="O75" s="219" t="e">
        <f t="shared" si="57"/>
        <v>#DIV/0!</v>
      </c>
      <c r="P75" s="219">
        <f t="shared" si="57"/>
        <v>81986.18776732251</v>
      </c>
      <c r="Q75" s="219">
        <f t="shared" si="57"/>
        <v>64267.751498151214</v>
      </c>
      <c r="R75" s="219">
        <f t="shared" si="57"/>
        <v>-859525.26417910447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 t="e">
        <f t="shared" ref="N76:U76" si="58">(C7-N75)/C7</f>
        <v>#DIV/0!</v>
      </c>
      <c r="O76" s="138" t="e">
        <f t="shared" si="58"/>
        <v>#DIV/0!</v>
      </c>
      <c r="P76" s="138">
        <f t="shared" si="58"/>
        <v>-2.6668092386655267</v>
      </c>
      <c r="Q76" s="138">
        <f t="shared" si="58"/>
        <v>-1.4553104679331887</v>
      </c>
      <c r="R76" s="138">
        <f t="shared" si="58"/>
        <v>8.4970149253731346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0</v>
      </c>
      <c r="F4" s="264">
        <v>0</v>
      </c>
      <c r="G4" s="264">
        <v>-12473</v>
      </c>
      <c r="H4" s="264">
        <v>-11414</v>
      </c>
      <c r="I4" s="264">
        <v>-17079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0</v>
      </c>
      <c r="F6" s="264">
        <v>0</v>
      </c>
      <c r="G6" s="264">
        <v>4134</v>
      </c>
      <c r="H6" s="264">
        <v>4178</v>
      </c>
      <c r="I6" s="264">
        <v>4122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0</v>
      </c>
      <c r="F9" s="264">
        <v>0</v>
      </c>
      <c r="G9" s="264">
        <v>-4610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0</v>
      </c>
      <c r="G10" s="264">
        <v>18014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0</v>
      </c>
      <c r="F12" s="301">
        <v>0</v>
      </c>
      <c r="G12" s="301">
        <v>5065</v>
      </c>
      <c r="H12" s="301">
        <v>-7235</v>
      </c>
      <c r="I12" s="301">
        <v>-12956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0</v>
      </c>
      <c r="F13" s="264">
        <v>0</v>
      </c>
      <c r="G13" s="264">
        <v>8970</v>
      </c>
      <c r="H13" s="264">
        <v>-8080</v>
      </c>
      <c r="I13" s="264">
        <v>-8858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0</v>
      </c>
      <c r="F14" s="264">
        <v>0</v>
      </c>
      <c r="G14" s="264">
        <v>-8949</v>
      </c>
      <c r="H14" s="264">
        <v>-15112</v>
      </c>
      <c r="I14" s="264">
        <v>57401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0</v>
      </c>
      <c r="F15" s="264">
        <v>0</v>
      </c>
      <c r="G15" s="264">
        <v>1088</v>
      </c>
      <c r="H15" s="264">
        <v>34876</v>
      </c>
      <c r="I15" s="264">
        <v>-42995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0</v>
      </c>
      <c r="F16" s="264">
        <v>0</v>
      </c>
      <c r="G16" s="264">
        <v>244</v>
      </c>
      <c r="H16" s="264">
        <v>130</v>
      </c>
      <c r="I16" s="264">
        <v>239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0</v>
      </c>
      <c r="G18" s="264">
        <v>0</v>
      </c>
      <c r="H18" s="264">
        <v>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0</v>
      </c>
      <c r="F22" s="301">
        <v>0</v>
      </c>
      <c r="G22" s="301">
        <v>6417</v>
      </c>
      <c r="H22" s="301">
        <v>4578</v>
      </c>
      <c r="I22" s="301">
        <v>-7170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0</v>
      </c>
      <c r="G24" s="264">
        <v>0</v>
      </c>
      <c r="H24" s="264">
        <v>0</v>
      </c>
      <c r="I24" s="264">
        <v>-59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-2000</v>
      </c>
      <c r="H26" s="264">
        <v>-1000</v>
      </c>
      <c r="I26" s="264">
        <v>3000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0</v>
      </c>
      <c r="F30" s="264">
        <v>0</v>
      </c>
      <c r="G30" s="264">
        <v>0</v>
      </c>
      <c r="H30" s="264">
        <v>0</v>
      </c>
      <c r="I30" s="264">
        <v>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0</v>
      </c>
      <c r="F31" s="301">
        <v>0</v>
      </c>
      <c r="G31" s="301">
        <v>-2000</v>
      </c>
      <c r="H31" s="301">
        <v>-1000</v>
      </c>
      <c r="I31" s="301">
        <v>2941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-4000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0</v>
      </c>
      <c r="F39" s="301">
        <v>0</v>
      </c>
      <c r="G39" s="301">
        <v>-4000</v>
      </c>
      <c r="H39" s="301">
        <v>0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0</v>
      </c>
      <c r="F40" s="301">
        <v>0</v>
      </c>
      <c r="G40" s="301">
        <v>417</v>
      </c>
      <c r="H40" s="301">
        <v>3578</v>
      </c>
      <c r="I40" s="301">
        <v>-4229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0</v>
      </c>
      <c r="F41" s="301">
        <v>0</v>
      </c>
      <c r="G41" s="301">
        <v>917</v>
      </c>
      <c r="H41" s="301">
        <v>1334</v>
      </c>
      <c r="I41" s="301">
        <v>4912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0</v>
      </c>
      <c r="F43" s="301">
        <v>0</v>
      </c>
      <c r="G43" s="301">
        <v>1334</v>
      </c>
      <c r="H43" s="301">
        <v>4912</v>
      </c>
      <c r="I43" s="301">
        <v>683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 t="e">
        <f>FSA!C7/FSA!C$7</f>
        <v>#DIV/0!</v>
      </c>
      <c r="D7" s="136" t="e">
        <f>FSA!D7/FSA!D$7</f>
        <v>#DIV/0!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 t="e">
        <f>FSA!C8/FSA!C$7</f>
        <v>#DIV/0!</v>
      </c>
      <c r="D8" s="136" t="e">
        <f>FSA!D8/FSA!D$7</f>
        <v>#DIV/0!</v>
      </c>
      <c r="E8" s="136">
        <f>FSA!E8/FSA!E$7</f>
        <v>-0.79086721230824275</v>
      </c>
      <c r="F8" s="136">
        <f>FSA!F8/FSA!F$7</f>
        <v>-0.70036294173829994</v>
      </c>
      <c r="G8" s="136">
        <f>FSA!G8/FSA!G$7</f>
        <v>-1.0175317708833047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 t="e">
        <f>FSA!C9/FSA!C$7</f>
        <v>#DIV/0!</v>
      </c>
      <c r="D9" s="142" t="e">
        <f>FSA!D9/FSA!D$7</f>
        <v>#DIV/0!</v>
      </c>
      <c r="E9" s="142">
        <f>FSA!E9/FSA!E$7</f>
        <v>0.20913278769175722</v>
      </c>
      <c r="F9" s="142">
        <f>FSA!F9/FSA!F$7</f>
        <v>0.29963705826170012</v>
      </c>
      <c r="G9" s="142">
        <f>FSA!G9/FSA!G$7</f>
        <v>-1.7531770883304695E-2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 t="e">
        <f>FSA!C10/FSA!C$7</f>
        <v>#DIV/0!</v>
      </c>
      <c r="D10" s="136" t="e">
        <f>FSA!D10/FSA!D$7</f>
        <v>#DIV/0!</v>
      </c>
      <c r="E10" s="136">
        <f>FSA!E10/FSA!E$7</f>
        <v>-0.15300326490451271</v>
      </c>
      <c r="F10" s="136">
        <f>FSA!F10/FSA!F$7</f>
        <v>-9.9293218720152815E-2</v>
      </c>
      <c r="G10" s="136">
        <f>FSA!G10/FSA!G$7</f>
        <v>-2.6341267695313524E-2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 t="e">
        <f>FSA!C11/FSA!C$7</f>
        <v>#DIV/0!</v>
      </c>
      <c r="D11" s="136" t="e">
        <f>FSA!D11/FSA!D$7</f>
        <v>#DIV/0!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 t="e">
        <f>FSA!C12/FSA!C$7</f>
        <v>#DIV/0!</v>
      </c>
      <c r="D12" s="142" t="e">
        <f>FSA!D12/FSA!D$7</f>
        <v>#DIV/0!</v>
      </c>
      <c r="E12" s="142">
        <f>FSA!E12/FSA!E$7</f>
        <v>5.6129522787244507E-2</v>
      </c>
      <c r="F12" s="142">
        <f>FSA!F12/FSA!F$7</f>
        <v>0.20034383954154728</v>
      </c>
      <c r="G12" s="142">
        <f>FSA!G12/FSA!G$7</f>
        <v>-4.3873038578618219E-2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 t="e">
        <f>FSA!C13/FSA!C$7</f>
        <v>#DIV/0!</v>
      </c>
      <c r="D13" s="136" t="e">
        <f>FSA!D13/FSA!D$7</f>
        <v>#DIV/0!</v>
      </c>
      <c r="E13" s="136">
        <f>FSA!E13/FSA!E$7</f>
        <v>-1.8158236057068743E-2</v>
      </c>
      <c r="F13" s="136">
        <f>FSA!F13/FSA!F$7</f>
        <v>3.4383954154727794E-3</v>
      </c>
      <c r="G13" s="136">
        <f>FSA!G13/FSA!G$7</f>
        <v>-5.276975813134E-3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 t="e">
        <f>FSA!C14/FSA!C$7</f>
        <v>#DIV/0!</v>
      </c>
      <c r="D14" s="136" t="e">
        <f>FSA!D14/FSA!D$7</f>
        <v>#DIV/0!</v>
      </c>
      <c r="E14" s="136">
        <f>FSA!E14/FSA!E$7</f>
        <v>-0.80567109441388252</v>
      </c>
      <c r="F14" s="136">
        <f>FSA!F14/FSA!F$7</f>
        <v>-0.64034383954154728</v>
      </c>
      <c r="G14" s="136">
        <f>FSA!G14/FSA!G$7</f>
        <v>-0.10096904464932097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 t="e">
        <f>FSA!C15/FSA!C$7</f>
        <v>#DIV/0!</v>
      </c>
      <c r="D15" s="136" t="e">
        <f>FSA!D15/FSA!D$7</f>
        <v>#DIV/0!</v>
      </c>
      <c r="E15" s="136">
        <f>FSA!E15/FSA!E$7</f>
        <v>0.20998255735945257</v>
      </c>
      <c r="F15" s="136">
        <f>FSA!F15/FSA!F$7</f>
        <v>4.9665711556829036E-4</v>
      </c>
      <c r="G15" s="136">
        <f>FSA!G15/FSA!G$7</f>
        <v>1.1513401774110546E-3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 t="e">
        <f>FSA!C16/FSA!C$7</f>
        <v>#DIV/0!</v>
      </c>
      <c r="D16" s="142" t="e">
        <f>FSA!D16/FSA!D$7</f>
        <v>#DIV/0!</v>
      </c>
      <c r="E16" s="142">
        <f>FSA!E16/FSA!E$7</f>
        <v>-0.55771725032425423</v>
      </c>
      <c r="F16" s="142">
        <f>FSA!F16/FSA!F$7</f>
        <v>-0.43606494746895891</v>
      </c>
      <c r="G16" s="142">
        <f>FSA!G16/FSA!G$7</f>
        <v>-0.14896771886366214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 t="e">
        <f>FSA!C17/FSA!C$7</f>
        <v>#DIV/0!</v>
      </c>
      <c r="D17" s="136" t="e">
        <f>FSA!D17/FSA!D$7</f>
        <v>#DIV/0!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 t="e">
        <f>FSA!C18/FSA!C$7</f>
        <v>#DIV/0!</v>
      </c>
      <c r="D18" s="142" t="e">
        <f>FSA!D18/FSA!D$7</f>
        <v>#DIV/0!</v>
      </c>
      <c r="E18" s="142">
        <f>FSA!E18/FSA!E$7</f>
        <v>-0.55771725032425423</v>
      </c>
      <c r="F18" s="142">
        <f>FSA!F18/FSA!F$7</f>
        <v>-0.43606494746895891</v>
      </c>
      <c r="G18" s="142">
        <f>FSA!G18/FSA!G$7</f>
        <v>-0.14896771886366214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 t="e">
        <f>FSA!C21/FSA!C$7</f>
        <v>#DIV/0!</v>
      </c>
      <c r="D21" s="136" t="e">
        <f>FSA!D21/FSA!D$7</f>
        <v>#DIV/0!</v>
      </c>
      <c r="E21" s="136">
        <f>FSA!E21/FSA!E$7</f>
        <v>0.184891989802764</v>
      </c>
      <c r="F21" s="136">
        <f>FSA!F21/FSA!F$7</f>
        <v>0.15961795606494747</v>
      </c>
      <c r="G21" s="136">
        <f>FSA!G21/FSA!G$7</f>
        <v>3.5953213721881566E-2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 t="e">
        <f>FSA!C22/FSA!C$7</f>
        <v>#DIV/0!</v>
      </c>
      <c r="D22" s="136" t="e">
        <f>FSA!D22/FSA!D$7</f>
        <v>#DIV/0!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 t="e">
        <f>FSA!C23/FSA!C$7</f>
        <v>#DIV/0!</v>
      </c>
      <c r="D23" s="136" t="e">
        <f>FSA!D23/FSA!D$7</f>
        <v>#DIV/0!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 t="e">
        <f>FSA!C24/FSA!C$7</f>
        <v>#DIV/0!</v>
      </c>
      <c r="D24" s="136" t="e">
        <f>FSA!D24/FSA!D$7</f>
        <v>#DIV/0!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 t="e">
        <f>FSA!C25/FSA!C$7</f>
        <v>#DIV/0!</v>
      </c>
      <c r="D25" s="136" t="e">
        <f>FSA!D25/FSA!D$7</f>
        <v>#DIV/0!</v>
      </c>
      <c r="E25" s="136">
        <f>FSA!E25/FSA!E$7</f>
        <v>0.24102151259000851</v>
      </c>
      <c r="F25" s="136">
        <f>FSA!F25/FSA!F$7</f>
        <v>0.35996179560649477</v>
      </c>
      <c r="G25" s="136">
        <f>FSA!G25/FSA!G$7</f>
        <v>-7.9198248567366476E-3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 t="e">
        <f>FSA!C26/FSA!C$7</f>
        <v>#DIV/0!</v>
      </c>
      <c r="D26" s="136" t="e">
        <f>FSA!D26/FSA!D$7</f>
        <v>#DIV/0!</v>
      </c>
      <c r="E26" s="136">
        <f>FSA!E26/FSA!E$7</f>
        <v>0.24102151259000851</v>
      </c>
      <c r="F26" s="136">
        <f>FSA!F26/FSA!F$7</f>
        <v>0.35996179560649477</v>
      </c>
      <c r="G26" s="136">
        <f>FSA!G26/FSA!G$7</f>
        <v>-7.9198248567366476E-3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 t="e">
        <f>FSA!C29/FSA!C$38</f>
        <v>#DIV/0!</v>
      </c>
      <c r="D29" s="136" t="e">
        <f>FSA!D29/FSA!D$38</f>
        <v>#DIV/0!</v>
      </c>
      <c r="E29" s="136">
        <f>FSA!E29/FSA!E$38</f>
        <v>8.3247189720694944E-3</v>
      </c>
      <c r="F29" s="136">
        <f>FSA!F29/FSA!F$38</f>
        <v>1.8662269994362636E-2</v>
      </c>
      <c r="G29" s="136">
        <f>FSA!G29/FSA!G$38</f>
        <v>1.8769666240707917E-3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 t="e">
        <f>FSA!C30/FSA!C$38</f>
        <v>#DIV/0!</v>
      </c>
      <c r="D30" s="136" t="e">
        <f>FSA!D30/FSA!D$38</f>
        <v>#DIV/0!</v>
      </c>
      <c r="E30" s="136">
        <f>FSA!E30/FSA!E$38</f>
        <v>5.8937212542509998E-2</v>
      </c>
      <c r="F30" s="136">
        <f>FSA!F30/FSA!F$38</f>
        <v>5.3335597713919103E-2</v>
      </c>
      <c r="G30" s="136">
        <f>FSA!G30/FSA!G$38</f>
        <v>6.1486458633909065E-2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 t="e">
        <f>FSA!C31/FSA!C$38</f>
        <v>#DIV/0!</v>
      </c>
      <c r="D31" s="136" t="e">
        <f>FSA!D31/FSA!D$38</f>
        <v>#DIV/0!</v>
      </c>
      <c r="E31" s="136">
        <f>FSA!E31/FSA!E$38</f>
        <v>0.50597761764221183</v>
      </c>
      <c r="F31" s="136">
        <f>FSA!F31/FSA!F$38</f>
        <v>0.51362048509636593</v>
      </c>
      <c r="G31" s="136">
        <f>FSA!G31/FSA!G$38</f>
        <v>0.44066944226884869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 t="e">
        <f>FSA!C32/FSA!C$38</f>
        <v>#DIV/0!</v>
      </c>
      <c r="D32" s="136" t="e">
        <f>FSA!D32/FSA!D$38</f>
        <v>#DIV/0!</v>
      </c>
      <c r="E32" s="136">
        <f>FSA!E32/FSA!E$38</f>
        <v>5.6832312094563214E-2</v>
      </c>
      <c r="F32" s="136">
        <f>FSA!F32/FSA!F$38</f>
        <v>7.6946482780093264E-2</v>
      </c>
      <c r="G32" s="136">
        <f>FSA!G32/FSA!G$38</f>
        <v>7.2393750772909021E-2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 t="e">
        <f>FSA!C33/FSA!C$38</f>
        <v>#DIV/0!</v>
      </c>
      <c r="D33" s="136" t="e">
        <f>FSA!D33/FSA!D$38</f>
        <v>#DIV/0!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 t="e">
        <f>FSA!C34/FSA!C$38</f>
        <v>#DIV/0!</v>
      </c>
      <c r="D34" s="136" t="e">
        <f>FSA!D34/FSA!D$38</f>
        <v>#DIV/0!</v>
      </c>
      <c r="E34" s="136">
        <f>FSA!E34/FSA!E$38</f>
        <v>0.23411087307175638</v>
      </c>
      <c r="F34" s="136">
        <f>FSA!F34/FSA!F$38</f>
        <v>0.21898918994143274</v>
      </c>
      <c r="G34" s="136">
        <f>FSA!G34/FSA!G$38</f>
        <v>0.29673935446638361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 t="e">
        <f>FSA!C35/FSA!C$38</f>
        <v>#DIV/0!</v>
      </c>
      <c r="D35" s="136" t="e">
        <f>FSA!D35/FSA!D$38</f>
        <v>#DIV/0!</v>
      </c>
      <c r="E35" s="136">
        <f>FSA!E35/FSA!E$38</f>
        <v>0.11470334137340385</v>
      </c>
      <c r="F35" s="136">
        <f>FSA!F35/FSA!F$38</f>
        <v>9.923176171168302E-2</v>
      </c>
      <c r="G35" s="136">
        <f>FSA!G35/FSA!G$38</f>
        <v>0.10513486403671489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 t="e">
        <f>FSA!C36/FSA!C$38</f>
        <v>#DIV/0!</v>
      </c>
      <c r="D36" s="136" t="e">
        <f>FSA!D36/FSA!D$38</f>
        <v>#DIV/0!</v>
      </c>
      <c r="E36" s="136">
        <f>FSA!E36/FSA!E$38</f>
        <v>7.2760141225586402E-3</v>
      </c>
      <c r="F36" s="136">
        <f>FSA!F36/FSA!F$38</f>
        <v>6.1421323388928598E-3</v>
      </c>
      <c r="G36" s="136">
        <f>FSA!G36/FSA!G$38</f>
        <v>6.4690767687593607E-3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 t="e">
        <f>FSA!C37/FSA!C$38</f>
        <v>#DIV/0!</v>
      </c>
      <c r="D37" s="136" t="e">
        <f>FSA!D37/FSA!D$38</f>
        <v>#DIV/0!</v>
      </c>
      <c r="E37" s="136">
        <f>FSA!E37/FSA!E$38</f>
        <v>1.3837910180926555E-2</v>
      </c>
      <c r="F37" s="136">
        <f>FSA!F37/FSA!F$38</f>
        <v>1.3072080423250471E-2</v>
      </c>
      <c r="G37" s="136">
        <f>FSA!G37/FSA!G$38</f>
        <v>1.5230086428404578E-2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 t="e">
        <f>FSA!C38/FSA!C$38</f>
        <v>#DIV/0!</v>
      </c>
      <c r="D38" s="142" t="e">
        <f>FSA!D38/FSA!D$38</f>
        <v>#DIV/0!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 t="e">
        <f>FSA!C40/FSA!C$55</f>
        <v>#DIV/0!</v>
      </c>
      <c r="D40" s="136" t="e">
        <f>FSA!D40/FSA!D$55</f>
        <v>#DIV/0!</v>
      </c>
      <c r="E40" s="136">
        <f>FSA!E40/FSA!E$55</f>
        <v>0.42898912595662869</v>
      </c>
      <c r="F40" s="136">
        <f>FSA!F40/FSA!F$55</f>
        <v>0.39895555445481501</v>
      </c>
      <c r="G40" s="136">
        <f>FSA!G40/FSA!G$55</f>
        <v>0.47983698101592814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 t="e">
        <f>FSA!C41/FSA!C$55</f>
        <v>#DIV/0!</v>
      </c>
      <c r="D41" s="136" t="e">
        <f>FSA!D41/FSA!D$55</f>
        <v>#DIV/0!</v>
      </c>
      <c r="E41" s="136">
        <f>FSA!E41/FSA!E$55</f>
        <v>1.560568796114808E-3</v>
      </c>
      <c r="F41" s="136">
        <f>FSA!F41/FSA!F$55</f>
        <v>1.8020695495062E-3</v>
      </c>
      <c r="G41" s="136">
        <f>FSA!G41/FSA!G$55</f>
        <v>1.5829220300975035E-3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 t="e">
        <f>FSA!C42/FSA!C$55</f>
        <v>#DIV/0!</v>
      </c>
      <c r="D42" s="136" t="e">
        <f>FSA!D42/FSA!D$55</f>
        <v>#DIV/0!</v>
      </c>
      <c r="E42" s="136">
        <f>FSA!E42/FSA!E$55</f>
        <v>0.13695052372688798</v>
      </c>
      <c r="F42" s="136">
        <f>FSA!F42/FSA!F$55</f>
        <v>0.12914045528202153</v>
      </c>
      <c r="G42" s="136">
        <f>FSA!G42/FSA!G$55</f>
        <v>0.15046553297204604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 t="e">
        <f>FSA!C43/FSA!C$55</f>
        <v>#DIV/0!</v>
      </c>
      <c r="D43" s="136" t="e">
        <f>FSA!D43/FSA!D$55</f>
        <v>#DIV/0!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 t="e">
        <f>FSA!C44/FSA!C$55</f>
        <v>#DIV/0!</v>
      </c>
      <c r="D44" s="136" t="e">
        <f>FSA!D44/FSA!D$55</f>
        <v>#DIV/0!</v>
      </c>
      <c r="E44" s="136">
        <f>FSA!E44/FSA!E$55</f>
        <v>1.0819885391827613</v>
      </c>
      <c r="F44" s="136">
        <f>FSA!F44/FSA!F$55</f>
        <v>1.28396511910406</v>
      </c>
      <c r="G44" s="136">
        <f>FSA!G44/FSA!G$55</f>
        <v>1.4530097503600048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 t="e">
        <f>FSA!C45/FSA!C$55</f>
        <v>#DIV/0!</v>
      </c>
      <c r="D45" s="136" t="e">
        <f>FSA!D45/FSA!D$55</f>
        <v>#DIV/0!</v>
      </c>
      <c r="E45" s="136">
        <f>FSA!E45/FSA!E$55</f>
        <v>1.1660570044569846E-3</v>
      </c>
      <c r="F45" s="136">
        <f>FSA!F45/FSA!F$55</f>
        <v>8.3852843566682468E-3</v>
      </c>
      <c r="G45" s="136">
        <f>FSA!G45/FSA!G$55</f>
        <v>1.0992514097899331E-2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 t="e">
        <f>FSA!C46/FSA!C$55</f>
        <v>#DIV/0!</v>
      </c>
      <c r="D46" s="136" t="e">
        <f>FSA!D46/FSA!D$55</f>
        <v>#DIV/0!</v>
      </c>
      <c r="E46" s="136">
        <f>FSA!E46/FSA!E$55</f>
        <v>0.28584876215683092</v>
      </c>
      <c r="F46" s="136">
        <f>FSA!F46/FSA!F$55</f>
        <v>0.15278200383529461</v>
      </c>
      <c r="G46" s="136">
        <f>FSA!G46/FSA!G$55</f>
        <v>8.7041474755691378E-2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 t="e">
        <f>FSA!C47/FSA!C$55</f>
        <v>#DIV/0!</v>
      </c>
      <c r="D47" s="136" t="e">
        <f>FSA!D47/FSA!D$55</f>
        <v>#DIV/0!</v>
      </c>
      <c r="E47" s="136">
        <f>FSA!E47/FSA!E$55</f>
        <v>6.7146905704191059E-2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 t="e">
        <f>FSA!C48/FSA!C$55</f>
        <v>#DIV/0!</v>
      </c>
      <c r="D48" s="136" t="e">
        <f>FSA!D48/FSA!D$55</f>
        <v>#DIV/0!</v>
      </c>
      <c r="E48" s="136">
        <f>FSA!E48/FSA!E$55</f>
        <v>0.35299566786102199</v>
      </c>
      <c r="F48" s="136">
        <f>FSA!F48/FSA!F$55</f>
        <v>0.15278200383529461</v>
      </c>
      <c r="G48" s="136">
        <f>FSA!G48/FSA!G$55</f>
        <v>8.7041474755691378E-2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 t="e">
        <f>FSA!C49/FSA!C$55</f>
        <v>#DIV/0!</v>
      </c>
      <c r="D49" s="136" t="e">
        <f>FSA!D49/FSA!D$55</f>
        <v>#DIV/0!</v>
      </c>
      <c r="E49" s="136">
        <f>FSA!E49/FSA!E$55</f>
        <v>2.0036504825278718</v>
      </c>
      <c r="F49" s="136">
        <f>FSA!F49/FSA!F$55</f>
        <v>1.9750304865823656</v>
      </c>
      <c r="G49" s="136">
        <f>FSA!G49/FSA!G$55</f>
        <v>2.1829291752316671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 t="e">
        <f>FSA!C50/FSA!C$55</f>
        <v>#DIV/0!</v>
      </c>
      <c r="D50" s="136" t="e">
        <f>FSA!D50/FSA!D$55</f>
        <v>#DIV/0!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 t="e">
        <f>FSA!C51/FSA!C$55</f>
        <v>#DIV/0!</v>
      </c>
      <c r="D51" s="136" t="e">
        <f>FSA!D51/FSA!D$55</f>
        <v>#DIV/0!</v>
      </c>
      <c r="E51" s="136">
        <f>FSA!E51/FSA!E$55</f>
        <v>0.88334935517297342</v>
      </c>
      <c r="F51" s="136">
        <f>FSA!F51/FSA!F$55</f>
        <v>0.83446434426132843</v>
      </c>
      <c r="G51" s="136">
        <f>FSA!G51/FSA!G$55</f>
        <v>0.97222466500313287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 t="e">
        <f>FSA!C52/FSA!C$55</f>
        <v>#DIV/0!</v>
      </c>
      <c r="D52" s="136" t="e">
        <f>FSA!D52/FSA!D$55</f>
        <v>#DIV/0!</v>
      </c>
      <c r="E52" s="136">
        <f>FSA!E52/FSA!E$55</f>
        <v>-1.8886278230689522</v>
      </c>
      <c r="F52" s="136">
        <f>FSA!F52/FSA!F$55</f>
        <v>-1.8121413256533092</v>
      </c>
      <c r="G52" s="136">
        <f>FSA!G52/FSA!G$55</f>
        <v>-2.1594876389178967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 t="e">
        <f>FSA!C53/FSA!C$55</f>
        <v>#DIV/0!</v>
      </c>
      <c r="D53" s="136" t="e">
        <f>FSA!D53/FSA!D$55</f>
        <v>#DIV/0!</v>
      </c>
      <c r="E53" s="136">
        <f>FSA!E53/FSA!E$55</f>
        <v>1.6279853681069676E-3</v>
      </c>
      <c r="F53" s="136">
        <f>FSA!F53/FSA!F$55</f>
        <v>2.6464948096151259E-3</v>
      </c>
      <c r="G53" s="136">
        <f>FSA!G53/FSA!G$55</f>
        <v>4.3337986830968107E-3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 t="e">
        <f>FSA!C54/FSA!C$55</f>
        <v>#DIV/0!</v>
      </c>
      <c r="D54" s="136" t="e">
        <f>FSA!D54/FSA!D$55</f>
        <v>#DIV/0!</v>
      </c>
      <c r="E54" s="136">
        <f>FSA!E54/FSA!E$55</f>
        <v>-1.0036504825278718</v>
      </c>
      <c r="F54" s="136">
        <f>FSA!F54/FSA!F$55</f>
        <v>-0.97503048658236569</v>
      </c>
      <c r="G54" s="136">
        <f>FSA!G54/FSA!G$55</f>
        <v>-1.1829291752316673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 t="e">
        <f>FSA!C55/FSA!C$55</f>
        <v>#DIV/0!</v>
      </c>
      <c r="D55" s="142" t="e">
        <f>FSA!D55/FSA!D$55</f>
        <v>#DIV/0!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 t="e">
        <f>FSA!C58/FSA!C$55</f>
        <v>#DIV/0!</v>
      </c>
      <c r="D58" s="136" t="e">
        <f>FSA!D58/FSA!D$55</f>
        <v>#DIV/0!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0</v>
      </c>
      <c r="F4" s="299">
        <v>0</v>
      </c>
      <c r="G4" s="299">
        <v>341061</v>
      </c>
      <c r="H4" s="299">
        <v>368831</v>
      </c>
      <c r="I4" s="299">
        <v>313060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0</v>
      </c>
      <c r="F5" s="301">
        <v>0</v>
      </c>
      <c r="G5" s="301">
        <v>1334</v>
      </c>
      <c r="H5" s="301">
        <v>4912</v>
      </c>
      <c r="I5" s="301">
        <v>683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0</v>
      </c>
      <c r="F6" s="264">
        <v>0</v>
      </c>
      <c r="G6" s="264">
        <v>1334</v>
      </c>
      <c r="H6" s="264">
        <v>4912</v>
      </c>
      <c r="I6" s="264">
        <v>683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2000</v>
      </c>
      <c r="H8" s="301">
        <v>3000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2000</v>
      </c>
      <c r="H11" s="264">
        <v>3000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0</v>
      </c>
      <c r="F12" s="301">
        <v>0</v>
      </c>
      <c r="G12" s="301">
        <v>129742</v>
      </c>
      <c r="H12" s="301">
        <v>137968</v>
      </c>
      <c r="I12" s="301">
        <v>146286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0</v>
      </c>
      <c r="F13" s="264">
        <v>0</v>
      </c>
      <c r="G13" s="264">
        <v>23604</v>
      </c>
      <c r="H13" s="264">
        <v>22612</v>
      </c>
      <c r="I13" s="264">
        <v>22374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0</v>
      </c>
      <c r="F14" s="264">
        <v>0</v>
      </c>
      <c r="G14" s="264">
        <v>22761</v>
      </c>
      <c r="H14" s="264">
        <v>32622</v>
      </c>
      <c r="I14" s="264">
        <v>26343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76950</v>
      </c>
      <c r="H16" s="264">
        <v>76950</v>
      </c>
      <c r="I16" s="264">
        <v>76950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0</v>
      </c>
      <c r="F18" s="264">
        <v>0</v>
      </c>
      <c r="G18" s="264">
        <v>37466</v>
      </c>
      <c r="H18" s="264">
        <v>36822</v>
      </c>
      <c r="I18" s="264">
        <v>51658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-31039</v>
      </c>
      <c r="H19" s="264">
        <v>-31039</v>
      </c>
      <c r="I19" s="264">
        <v>-31039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0</v>
      </c>
      <c r="F21" s="301">
        <v>0</v>
      </c>
      <c r="G21" s="301">
        <v>202641</v>
      </c>
      <c r="H21" s="301">
        <v>217753</v>
      </c>
      <c r="I21" s="301">
        <v>160353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0</v>
      </c>
      <c r="F22" s="264">
        <v>0</v>
      </c>
      <c r="G22" s="264">
        <v>202641</v>
      </c>
      <c r="H22" s="264">
        <v>217753</v>
      </c>
      <c r="I22" s="264">
        <v>160353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0</v>
      </c>
      <c r="F24" s="301">
        <v>0</v>
      </c>
      <c r="G24" s="301">
        <v>5344</v>
      </c>
      <c r="H24" s="301">
        <v>5198</v>
      </c>
      <c r="I24" s="301">
        <v>5738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149</v>
      </c>
      <c r="H26" s="264">
        <v>4</v>
      </c>
      <c r="I26" s="264">
        <v>544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5195</v>
      </c>
      <c r="H27" s="264">
        <v>5195</v>
      </c>
      <c r="I27" s="264">
        <v>5195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0</v>
      </c>
      <c r="F30" s="301">
        <v>0</v>
      </c>
      <c r="G30" s="301">
        <v>59434</v>
      </c>
      <c r="H30" s="301">
        <v>55127</v>
      </c>
      <c r="I30" s="301">
        <v>50824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4584</v>
      </c>
      <c r="H31" s="301">
        <v>4584</v>
      </c>
      <c r="I31" s="301">
        <v>4584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4584</v>
      </c>
      <c r="H37" s="264">
        <v>4584</v>
      </c>
      <c r="I37" s="264">
        <v>4584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0</v>
      </c>
      <c r="F39" s="301">
        <v>0</v>
      </c>
      <c r="G39" s="301">
        <v>7987</v>
      </c>
      <c r="H39" s="301">
        <v>7678</v>
      </c>
      <c r="I39" s="301">
        <v>7427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0</v>
      </c>
      <c r="F40" s="264">
        <v>0</v>
      </c>
      <c r="G40" s="264">
        <v>2445</v>
      </c>
      <c r="H40" s="264">
        <v>2135</v>
      </c>
      <c r="I40" s="264">
        <v>1885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23897</v>
      </c>
      <c r="H41" s="264">
        <v>23897</v>
      </c>
      <c r="I41" s="264">
        <v>23897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-18354</v>
      </c>
      <c r="H42" s="264">
        <v>-18354</v>
      </c>
      <c r="I42" s="264">
        <v>-18354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5542</v>
      </c>
      <c r="H46" s="264">
        <v>5542</v>
      </c>
      <c r="I46" s="264">
        <v>5542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11635</v>
      </c>
      <c r="H49" s="301">
        <v>7767</v>
      </c>
      <c r="I49" s="301">
        <v>3954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45857</v>
      </c>
      <c r="H50" s="264">
        <v>45857</v>
      </c>
      <c r="I50" s="264">
        <v>45857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-34221</v>
      </c>
      <c r="H51" s="264">
        <v>-38090</v>
      </c>
      <c r="I51" s="264">
        <v>-41902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469</v>
      </c>
      <c r="H52" s="301">
        <v>469</v>
      </c>
      <c r="I52" s="301">
        <v>469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469</v>
      </c>
      <c r="H54" s="264">
        <v>469</v>
      </c>
      <c r="I54" s="264">
        <v>469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34303</v>
      </c>
      <c r="H55" s="301">
        <v>34303</v>
      </c>
      <c r="I55" s="301">
        <v>34303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41303</v>
      </c>
      <c r="H58" s="264">
        <v>41303</v>
      </c>
      <c r="I58" s="264">
        <v>41303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-7000</v>
      </c>
      <c r="H59" s="264">
        <v>-7000</v>
      </c>
      <c r="I59" s="264">
        <v>-7000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0</v>
      </c>
      <c r="F61" s="301">
        <v>0</v>
      </c>
      <c r="G61" s="301">
        <v>455</v>
      </c>
      <c r="H61" s="301">
        <v>326</v>
      </c>
      <c r="I61" s="301">
        <v>87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0</v>
      </c>
      <c r="F62" s="264">
        <v>0</v>
      </c>
      <c r="G62" s="264">
        <v>450</v>
      </c>
      <c r="H62" s="264">
        <v>321</v>
      </c>
      <c r="I62" s="264">
        <v>82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5</v>
      </c>
      <c r="H65" s="264">
        <v>5</v>
      </c>
      <c r="I65" s="264">
        <v>5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0</v>
      </c>
      <c r="F67" s="301">
        <v>0</v>
      </c>
      <c r="G67" s="301">
        <v>400496</v>
      </c>
      <c r="H67" s="301">
        <v>423958</v>
      </c>
      <c r="I67" s="301">
        <v>363884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0</v>
      </c>
      <c r="F68" s="301">
        <v>0</v>
      </c>
      <c r="G68" s="301">
        <v>802453</v>
      </c>
      <c r="H68" s="301">
        <v>837329</v>
      </c>
      <c r="I68" s="301">
        <v>794334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0</v>
      </c>
      <c r="F69" s="301">
        <v>0</v>
      </c>
      <c r="G69" s="301">
        <v>749691</v>
      </c>
      <c r="H69" s="301">
        <v>813446</v>
      </c>
      <c r="I69" s="301">
        <v>782106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0</v>
      </c>
      <c r="F70" s="264">
        <v>0</v>
      </c>
      <c r="G70" s="264">
        <v>171808</v>
      </c>
      <c r="H70" s="264">
        <v>169140</v>
      </c>
      <c r="I70" s="264">
        <v>174605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0</v>
      </c>
      <c r="G71" s="264">
        <v>54848</v>
      </c>
      <c r="H71" s="264">
        <v>54750</v>
      </c>
      <c r="I71" s="264">
        <v>54752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0</v>
      </c>
      <c r="F72" s="264">
        <v>0</v>
      </c>
      <c r="G72" s="264">
        <v>467</v>
      </c>
      <c r="H72" s="264">
        <v>3555</v>
      </c>
      <c r="I72" s="264">
        <v>4000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0</v>
      </c>
      <c r="F73" s="264">
        <v>0</v>
      </c>
      <c r="G73" s="264">
        <v>625</v>
      </c>
      <c r="H73" s="264">
        <v>764</v>
      </c>
      <c r="I73" s="264">
        <v>576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0</v>
      </c>
      <c r="F74" s="264">
        <v>0</v>
      </c>
      <c r="G74" s="264">
        <v>0</v>
      </c>
      <c r="H74" s="264">
        <v>0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0</v>
      </c>
      <c r="F78" s="264">
        <v>0</v>
      </c>
      <c r="G78" s="264">
        <v>407006</v>
      </c>
      <c r="H78" s="264">
        <v>520007</v>
      </c>
      <c r="I78" s="264">
        <v>516043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114481</v>
      </c>
      <c r="H79" s="264">
        <v>64773</v>
      </c>
      <c r="I79" s="264">
        <v>31673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456</v>
      </c>
      <c r="H81" s="264">
        <v>456</v>
      </c>
      <c r="I81" s="264">
        <v>456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0</v>
      </c>
      <c r="F84" s="301">
        <v>0</v>
      </c>
      <c r="G84" s="301">
        <v>52762</v>
      </c>
      <c r="H84" s="301">
        <v>23883</v>
      </c>
      <c r="I84" s="301">
        <v>12228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20649</v>
      </c>
      <c r="H90" s="264">
        <v>18640</v>
      </c>
      <c r="I90" s="264">
        <v>7162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5220</v>
      </c>
      <c r="H91" s="264">
        <v>5243</v>
      </c>
      <c r="I91" s="264">
        <v>5066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26892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0</v>
      </c>
      <c r="F98" s="301">
        <v>0</v>
      </c>
      <c r="G98" s="301">
        <v>-401958</v>
      </c>
      <c r="H98" s="301">
        <v>-413371</v>
      </c>
      <c r="I98" s="301">
        <v>-430450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0</v>
      </c>
      <c r="F99" s="301">
        <v>0</v>
      </c>
      <c r="G99" s="301">
        <v>-401958</v>
      </c>
      <c r="H99" s="301">
        <v>-413371</v>
      </c>
      <c r="I99" s="301">
        <v>-430450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0</v>
      </c>
      <c r="F100" s="264">
        <v>0</v>
      </c>
      <c r="G100" s="264">
        <v>350000</v>
      </c>
      <c r="H100" s="264">
        <v>350000</v>
      </c>
      <c r="I100" s="264">
        <v>350000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0</v>
      </c>
      <c r="F101" s="264">
        <v>0</v>
      </c>
      <c r="G101" s="264">
        <v>350000</v>
      </c>
      <c r="H101" s="264">
        <v>350000</v>
      </c>
      <c r="I101" s="264">
        <v>350000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3777</v>
      </c>
      <c r="H109" s="264">
        <v>3777</v>
      </c>
      <c r="I109" s="264">
        <v>3777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0</v>
      </c>
      <c r="F112" s="264">
        <v>0</v>
      </c>
      <c r="G112" s="264">
        <v>-756386</v>
      </c>
      <c r="H112" s="264">
        <v>-768270</v>
      </c>
      <c r="I112" s="264">
        <v>-785803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0</v>
      </c>
      <c r="F113" s="264">
        <v>0</v>
      </c>
      <c r="G113" s="264">
        <v>-743801</v>
      </c>
      <c r="H113" s="264">
        <v>-756386</v>
      </c>
      <c r="I113" s="264">
        <v>-768270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0</v>
      </c>
      <c r="F114" s="264">
        <v>0</v>
      </c>
      <c r="G114" s="264">
        <v>-12585</v>
      </c>
      <c r="H114" s="264">
        <v>-11884</v>
      </c>
      <c r="I114" s="264">
        <v>-17533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652</v>
      </c>
      <c r="H115" s="264">
        <v>1122</v>
      </c>
      <c r="I115" s="264">
        <v>1577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0</v>
      </c>
      <c r="F119" s="301">
        <v>0</v>
      </c>
      <c r="G119" s="301">
        <v>400496</v>
      </c>
      <c r="H119" s="301">
        <v>423958</v>
      </c>
      <c r="I119" s="301">
        <v>363884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0</v>
      </c>
      <c r="F3" s="264">
        <v>0</v>
      </c>
      <c r="G3" s="264">
        <v>22359</v>
      </c>
      <c r="H3" s="264">
        <v>26175</v>
      </c>
      <c r="I3" s="264">
        <v>114730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80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0</v>
      </c>
      <c r="F5" s="301">
        <v>0</v>
      </c>
      <c r="G5" s="301">
        <v>22359</v>
      </c>
      <c r="H5" s="301">
        <v>26175</v>
      </c>
      <c r="I5" s="301">
        <v>114649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0</v>
      </c>
      <c r="F6" s="264">
        <v>0</v>
      </c>
      <c r="G6" s="264">
        <v>17683</v>
      </c>
      <c r="H6" s="264">
        <v>18332</v>
      </c>
      <c r="I6" s="264">
        <v>116659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0</v>
      </c>
      <c r="F7" s="301">
        <v>0</v>
      </c>
      <c r="G7" s="301">
        <v>4676</v>
      </c>
      <c r="H7" s="301">
        <v>7844</v>
      </c>
      <c r="I7" s="301">
        <v>-2009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0</v>
      </c>
      <c r="F8" s="264">
        <v>0</v>
      </c>
      <c r="G8" s="264">
        <v>35087</v>
      </c>
      <c r="H8" s="264">
        <v>13</v>
      </c>
      <c r="I8" s="264">
        <v>132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0</v>
      </c>
      <c r="G9" s="264">
        <v>48405</v>
      </c>
      <c r="H9" s="264">
        <v>16761</v>
      </c>
      <c r="I9" s="264">
        <v>11576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18014</v>
      </c>
      <c r="H10" s="264">
        <v>16761</v>
      </c>
      <c r="I10" s="264">
        <v>11576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142</v>
      </c>
      <c r="H12" s="264">
        <v>123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0</v>
      </c>
      <c r="F13" s="264">
        <v>0</v>
      </c>
      <c r="G13" s="264">
        <v>3279</v>
      </c>
      <c r="H13" s="264">
        <v>2476</v>
      </c>
      <c r="I13" s="264">
        <v>3020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0</v>
      </c>
      <c r="F14" s="301">
        <v>0</v>
      </c>
      <c r="G14" s="301">
        <v>-12064</v>
      </c>
      <c r="H14" s="301">
        <v>-11503</v>
      </c>
      <c r="I14" s="301">
        <v>-16473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0</v>
      </c>
      <c r="F15" s="264">
        <v>0</v>
      </c>
      <c r="G15" s="264">
        <v>2976</v>
      </c>
      <c r="H15" s="264">
        <v>263</v>
      </c>
      <c r="I15" s="264">
        <v>148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0</v>
      </c>
      <c r="F16" s="264">
        <v>0</v>
      </c>
      <c r="G16" s="264">
        <v>3382</v>
      </c>
      <c r="H16" s="264">
        <v>174</v>
      </c>
      <c r="I16" s="264">
        <v>753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0</v>
      </c>
      <c r="F17" s="301">
        <v>0</v>
      </c>
      <c r="G17" s="301">
        <v>-406</v>
      </c>
      <c r="H17" s="301">
        <v>90</v>
      </c>
      <c r="I17" s="301">
        <v>-605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0</v>
      </c>
      <c r="F18" s="301">
        <v>0</v>
      </c>
      <c r="G18" s="301">
        <v>-12470</v>
      </c>
      <c r="H18" s="301">
        <v>-11414</v>
      </c>
      <c r="I18" s="301">
        <v>-17079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0</v>
      </c>
      <c r="F21" s="301">
        <v>0</v>
      </c>
      <c r="G21" s="301">
        <v>-12470</v>
      </c>
      <c r="H21" s="301">
        <v>-11414</v>
      </c>
      <c r="I21" s="301">
        <v>-17079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0</v>
      </c>
      <c r="F22" s="264">
        <v>0</v>
      </c>
      <c r="G22" s="264">
        <v>-12582</v>
      </c>
      <c r="H22" s="264">
        <v>-11884</v>
      </c>
      <c r="I22" s="264">
        <v>-17533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112</v>
      </c>
      <c r="H23" s="264">
        <v>470</v>
      </c>
      <c r="I23" s="264">
        <v>455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0</v>
      </c>
      <c r="F24" s="264">
        <v>0</v>
      </c>
      <c r="G24" s="264">
        <v>-360</v>
      </c>
      <c r="H24" s="264">
        <v>-340</v>
      </c>
      <c r="I24" s="264">
        <v>-501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