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I4" i="8" s="1"/>
  <c r="H5" i="8"/>
  <c r="G5" i="8"/>
  <c r="G4" i="8" s="1"/>
  <c r="F5" i="8"/>
  <c r="F4" i="8" s="1"/>
  <c r="E5" i="8"/>
  <c r="D5" i="8"/>
  <c r="D4" i="8" s="1"/>
  <c r="C5" i="8"/>
  <c r="C4" i="8" s="1"/>
  <c r="H4" i="8"/>
  <c r="E4" i="8"/>
  <c r="N3" i="8"/>
  <c r="E3" i="8"/>
  <c r="F3" i="8" s="1"/>
  <c r="G3" i="8" s="1"/>
  <c r="H3" i="8" s="1"/>
  <c r="I3" i="8" s="1"/>
  <c r="J3" i="8" s="1"/>
  <c r="K3" i="8" s="1"/>
  <c r="L3" i="8" s="1"/>
  <c r="M3" i="8" s="1"/>
  <c r="D3" i="8"/>
  <c r="F78" i="6"/>
  <c r="N74" i="6"/>
  <c r="M74" i="6"/>
  <c r="L74" i="6"/>
  <c r="L69" i="6" s="1"/>
  <c r="L68" i="6" s="1"/>
  <c r="L78" i="6" s="1"/>
  <c r="K74" i="6"/>
  <c r="J74" i="6"/>
  <c r="I74" i="6"/>
  <c r="I69" i="6" s="1"/>
  <c r="I68" i="6" s="1"/>
  <c r="H74" i="6"/>
  <c r="G74" i="6"/>
  <c r="F74" i="6"/>
  <c r="F69" i="6" s="1"/>
  <c r="F68" i="6" s="1"/>
  <c r="E74" i="6"/>
  <c r="D74" i="6"/>
  <c r="C74" i="6"/>
  <c r="C69" i="6" s="1"/>
  <c r="C68" i="6" s="1"/>
  <c r="C78" i="6" s="1"/>
  <c r="N69" i="6"/>
  <c r="M69" i="6"/>
  <c r="M68" i="6" s="1"/>
  <c r="M78" i="6" s="1"/>
  <c r="K69" i="6"/>
  <c r="J69" i="6"/>
  <c r="H69" i="6"/>
  <c r="G69" i="6"/>
  <c r="E69" i="6"/>
  <c r="D69" i="6"/>
  <c r="N68" i="6"/>
  <c r="K68" i="6"/>
  <c r="J68" i="6"/>
  <c r="J78" i="6" s="1"/>
  <c r="H68" i="6"/>
  <c r="H78" i="6" s="1"/>
  <c r="G68" i="6"/>
  <c r="E68" i="6"/>
  <c r="D68" i="6"/>
  <c r="N62" i="6"/>
  <c r="N50" i="6" s="1"/>
  <c r="M62" i="6"/>
  <c r="L62" i="6"/>
  <c r="K62" i="6"/>
  <c r="K50" i="6" s="1"/>
  <c r="J62" i="6"/>
  <c r="J50" i="6" s="1"/>
  <c r="I62" i="6"/>
  <c r="I50" i="6" s="1"/>
  <c r="H62" i="6"/>
  <c r="G62" i="6"/>
  <c r="F62" i="6"/>
  <c r="F50" i="6" s="1"/>
  <c r="E62" i="6"/>
  <c r="E50" i="6" s="1"/>
  <c r="D62" i="6"/>
  <c r="C62" i="6"/>
  <c r="C50" i="6" s="1"/>
  <c r="W61" i="6"/>
  <c r="W63" i="6" s="1"/>
  <c r="W70" i="6" s="1"/>
  <c r="W72" i="6" s="1"/>
  <c r="W73" i="6" s="1"/>
  <c r="Y73" i="6" s="1"/>
  <c r="W55" i="6"/>
  <c r="W57" i="6" s="1"/>
  <c r="W59" i="6" s="1"/>
  <c r="W54" i="6"/>
  <c r="N51" i="6"/>
  <c r="M51" i="6"/>
  <c r="L51" i="6"/>
  <c r="K51" i="6"/>
  <c r="J51" i="6"/>
  <c r="I51" i="6"/>
  <c r="H51" i="6"/>
  <c r="G51" i="6"/>
  <c r="G50" i="6" s="1"/>
  <c r="F51" i="6"/>
  <c r="E51" i="6"/>
  <c r="D51" i="6"/>
  <c r="C51" i="6"/>
  <c r="M50" i="6"/>
  <c r="L50" i="6"/>
  <c r="H50" i="6"/>
  <c r="D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D24" i="6" s="1"/>
  <c r="D48" i="6" s="1"/>
  <c r="C38" i="6"/>
  <c r="K35" i="6"/>
  <c r="J35" i="6"/>
  <c r="I35" i="6"/>
  <c r="H35" i="6"/>
  <c r="G35" i="6"/>
  <c r="G31" i="6" s="1"/>
  <c r="W32" i="6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32" i="6"/>
  <c r="N31" i="6" s="1"/>
  <c r="M32" i="6"/>
  <c r="M31" i="6" s="1"/>
  <c r="L32" i="6"/>
  <c r="K32" i="6"/>
  <c r="K31" i="6" s="1"/>
  <c r="K24" i="6" s="1"/>
  <c r="J32" i="6"/>
  <c r="J31" i="6" s="1"/>
  <c r="I32" i="6"/>
  <c r="I31" i="6" s="1"/>
  <c r="H32" i="6"/>
  <c r="G32" i="6"/>
  <c r="W31" i="6"/>
  <c r="L31" i="6"/>
  <c r="H31" i="6"/>
  <c r="F31" i="6"/>
  <c r="E31" i="6"/>
  <c r="E24" i="6" s="1"/>
  <c r="E48" i="6" s="1"/>
  <c r="D31" i="6"/>
  <c r="C31" i="6"/>
  <c r="C24" i="6" s="1"/>
  <c r="W30" i="6"/>
  <c r="W29" i="6"/>
  <c r="N25" i="6"/>
  <c r="N24" i="6" s="1"/>
  <c r="N48" i="6" s="1"/>
  <c r="M25" i="6"/>
  <c r="L25" i="6"/>
  <c r="L24" i="6" s="1"/>
  <c r="K25" i="6"/>
  <c r="J25" i="6"/>
  <c r="J24" i="6" s="1"/>
  <c r="I25" i="6"/>
  <c r="I24" i="6" s="1"/>
  <c r="H25" i="6"/>
  <c r="H24" i="6" s="1"/>
  <c r="G25" i="6"/>
  <c r="G24" i="6"/>
  <c r="G48" i="6" s="1"/>
  <c r="F24" i="6"/>
  <c r="G23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F3" i="6"/>
  <c r="F23" i="6" s="1"/>
  <c r="E3" i="6"/>
  <c r="E23" i="6" s="1"/>
  <c r="D3" i="6"/>
  <c r="D23" i="6" s="1"/>
  <c r="C3" i="6"/>
  <c r="C23" i="6" s="1"/>
  <c r="G2" i="6"/>
  <c r="H2" i="6" s="1"/>
  <c r="I2" i="6" s="1"/>
  <c r="J2" i="6" s="1"/>
  <c r="K2" i="6" s="1"/>
  <c r="L2" i="6" s="1"/>
  <c r="M2" i="6" s="1"/>
  <c r="N2" i="6" s="1"/>
  <c r="D2" i="6"/>
  <c r="E2" i="6" s="1"/>
  <c r="F2" i="6" s="1"/>
  <c r="H18" i="4"/>
  <c r="H19" i="4" s="1"/>
  <c r="G18" i="4"/>
  <c r="G19" i="4" s="1"/>
  <c r="G13" i="4"/>
  <c r="G12" i="4"/>
  <c r="H12" i="4" s="1"/>
  <c r="H9" i="4"/>
  <c r="I9" i="4" s="1"/>
  <c r="I18" i="4" s="1"/>
  <c r="I19" i="4" s="1"/>
  <c r="G9" i="4"/>
  <c r="G6" i="4"/>
  <c r="H6" i="4" s="1"/>
  <c r="I6" i="4" s="1"/>
  <c r="J67" i="2"/>
  <c r="I67" i="2"/>
  <c r="X60" i="2" s="1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S60" i="2" s="1"/>
  <c r="C65" i="2"/>
  <c r="K63" i="2"/>
  <c r="C63" i="2"/>
  <c r="J61" i="2"/>
  <c r="I61" i="2"/>
  <c r="I63" i="2" s="1"/>
  <c r="H61" i="2"/>
  <c r="G61" i="2"/>
  <c r="F61" i="2"/>
  <c r="F63" i="2" s="1"/>
  <c r="E61" i="2"/>
  <c r="D61" i="2"/>
  <c r="C61" i="2"/>
  <c r="M60" i="2"/>
  <c r="L60" i="2"/>
  <c r="K60" i="2"/>
  <c r="J60" i="2"/>
  <c r="I60" i="2"/>
  <c r="H60" i="2"/>
  <c r="G60" i="2"/>
  <c r="F60" i="2"/>
  <c r="E60" i="2"/>
  <c r="E63" i="2" s="1"/>
  <c r="D60" i="2"/>
  <c r="C60" i="2"/>
  <c r="U59" i="2"/>
  <c r="K59" i="2"/>
  <c r="L59" i="2" s="1"/>
  <c r="L57" i="2" s="1"/>
  <c r="L64" i="2" s="1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Z55" i="2"/>
  <c r="J55" i="2"/>
  <c r="I55" i="2"/>
  <c r="H55" i="2"/>
  <c r="G55" i="2"/>
  <c r="F55" i="2"/>
  <c r="E55" i="2"/>
  <c r="D55" i="2"/>
  <c r="C55" i="2"/>
  <c r="AB54" i="2"/>
  <c r="AA54" i="2"/>
  <c r="Z54" i="2"/>
  <c r="X54" i="2"/>
  <c r="J54" i="2"/>
  <c r="I54" i="2"/>
  <c r="H54" i="2"/>
  <c r="G54" i="2"/>
  <c r="F54" i="2"/>
  <c r="E54" i="2"/>
  <c r="E64" i="2" s="1"/>
  <c r="E68" i="2" s="1"/>
  <c r="D54" i="2"/>
  <c r="C54" i="2"/>
  <c r="J53" i="2"/>
  <c r="I53" i="2"/>
  <c r="I64" i="2" s="1"/>
  <c r="I68" i="2" s="1"/>
  <c r="H53" i="2"/>
  <c r="G53" i="2"/>
  <c r="F53" i="2"/>
  <c r="F64" i="2" s="1"/>
  <c r="F68" i="2" s="1"/>
  <c r="E53" i="2"/>
  <c r="D53" i="2"/>
  <c r="D64" i="2" s="1"/>
  <c r="D68" i="2" s="1"/>
  <c r="C53" i="2"/>
  <c r="F51" i="2"/>
  <c r="T50" i="2"/>
  <c r="J50" i="2"/>
  <c r="I50" i="2"/>
  <c r="H50" i="2"/>
  <c r="G50" i="2"/>
  <c r="F50" i="2"/>
  <c r="E50" i="2"/>
  <c r="D50" i="2"/>
  <c r="C50" i="2"/>
  <c r="U49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X52" i="2" s="1"/>
  <c r="H45" i="2"/>
  <c r="G45" i="2"/>
  <c r="V51" i="2" s="1"/>
  <c r="F45" i="2"/>
  <c r="E45" i="2"/>
  <c r="D45" i="2"/>
  <c r="S51" i="2" s="1"/>
  <c r="C45" i="2"/>
  <c r="R51" i="2" s="1"/>
  <c r="J44" i="2"/>
  <c r="Z48" i="2" s="1"/>
  <c r="I44" i="2"/>
  <c r="H44" i="2"/>
  <c r="W48" i="2" s="1"/>
  <c r="G44" i="2"/>
  <c r="F44" i="2"/>
  <c r="E44" i="2"/>
  <c r="T48" i="2" s="1"/>
  <c r="D44" i="2"/>
  <c r="C44" i="2"/>
  <c r="J43" i="2"/>
  <c r="I43" i="2"/>
  <c r="H43" i="2"/>
  <c r="W52" i="2" s="1"/>
  <c r="G43" i="2"/>
  <c r="F43" i="2"/>
  <c r="E43" i="2"/>
  <c r="T52" i="2" s="1"/>
  <c r="D43" i="2"/>
  <c r="C43" i="2"/>
  <c r="J42" i="2"/>
  <c r="J51" i="2" s="1"/>
  <c r="I42" i="2"/>
  <c r="I51" i="2" s="1"/>
  <c r="H42" i="2"/>
  <c r="G42" i="2"/>
  <c r="G51" i="2" s="1"/>
  <c r="F42" i="2"/>
  <c r="E42" i="2"/>
  <c r="D42" i="2"/>
  <c r="D51" i="2" s="1"/>
  <c r="D69" i="2" s="1"/>
  <c r="C42" i="2"/>
  <c r="C51" i="2" s="1"/>
  <c r="M40" i="2"/>
  <c r="L40" i="2"/>
  <c r="K40" i="2"/>
  <c r="J40" i="2"/>
  <c r="Y18" i="2" s="1"/>
  <c r="Y40" i="2" s="1"/>
  <c r="I40" i="2"/>
  <c r="X18" i="2" s="1"/>
  <c r="X40" i="2" s="1"/>
  <c r="H40" i="2"/>
  <c r="G40" i="2"/>
  <c r="V18" i="2" s="1"/>
  <c r="V40" i="2" s="1"/>
  <c r="F40" i="2"/>
  <c r="U18" i="2" s="1"/>
  <c r="U40" i="2" s="1"/>
  <c r="E40" i="2"/>
  <c r="D40" i="2"/>
  <c r="S18" i="2" s="1"/>
  <c r="S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W55" i="2" s="1"/>
  <c r="V27" i="2"/>
  <c r="V54" i="2" s="1"/>
  <c r="U27" i="2"/>
  <c r="T27" i="2"/>
  <c r="S27" i="2"/>
  <c r="R27" i="2"/>
  <c r="R55" i="2" s="1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F22" i="2"/>
  <c r="AB21" i="2"/>
  <c r="AA21" i="2"/>
  <c r="Z21" i="2"/>
  <c r="Y21" i="2"/>
  <c r="X21" i="2"/>
  <c r="W21" i="2"/>
  <c r="V21" i="2"/>
  <c r="U21" i="2"/>
  <c r="T21" i="2"/>
  <c r="S21" i="2"/>
  <c r="R21" i="2"/>
  <c r="K21" i="2"/>
  <c r="K22" i="2" s="1"/>
  <c r="I21" i="2"/>
  <c r="I22" i="2" s="1"/>
  <c r="H21" i="2"/>
  <c r="W51" i="2" s="1"/>
  <c r="G21" i="2"/>
  <c r="F21" i="2"/>
  <c r="E21" i="2"/>
  <c r="E22" i="2" s="1"/>
  <c r="D21" i="2"/>
  <c r="S49" i="2" s="1"/>
  <c r="C21" i="2"/>
  <c r="R49" i="2" s="1"/>
  <c r="M20" i="2"/>
  <c r="L20" i="2"/>
  <c r="AA43" i="2" s="1"/>
  <c r="K20" i="2"/>
  <c r="Z52" i="2" s="1"/>
  <c r="J20" i="2"/>
  <c r="Y53" i="2" s="1"/>
  <c r="I20" i="2"/>
  <c r="X53" i="2" s="1"/>
  <c r="H20" i="2"/>
  <c r="H22" i="2" s="1"/>
  <c r="G20" i="2"/>
  <c r="F20" i="2"/>
  <c r="U53" i="2" s="1"/>
  <c r="E20" i="2"/>
  <c r="D20" i="2"/>
  <c r="C20" i="2"/>
  <c r="R53" i="2" s="1"/>
  <c r="AB18" i="2"/>
  <c r="AB40" i="2" s="1"/>
  <c r="AA18" i="2"/>
  <c r="AA40" i="2" s="1"/>
  <c r="Z18" i="2"/>
  <c r="Z40" i="2" s="1"/>
  <c r="W18" i="2"/>
  <c r="W40" i="2" s="1"/>
  <c r="T18" i="2"/>
  <c r="T40" i="2" s="1"/>
  <c r="D18" i="2"/>
  <c r="C18" i="2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48" i="1"/>
  <c r="C48" i="1"/>
  <c r="J47" i="1"/>
  <c r="I47" i="1"/>
  <c r="H47" i="1"/>
  <c r="G47" i="1"/>
  <c r="F47" i="1"/>
  <c r="E47" i="1"/>
  <c r="D47" i="1"/>
  <c r="C47" i="1"/>
  <c r="J46" i="1"/>
  <c r="I46" i="1"/>
  <c r="H46" i="1"/>
  <c r="H48" i="1" s="1"/>
  <c r="G46" i="1"/>
  <c r="F46" i="1"/>
  <c r="E46" i="1"/>
  <c r="E48" i="1" s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H49" i="1" s="1"/>
  <c r="G40" i="1"/>
  <c r="F40" i="1"/>
  <c r="F49" i="1" s="1"/>
  <c r="E40" i="1"/>
  <c r="D40" i="1"/>
  <c r="C40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U30" i="1"/>
  <c r="J30" i="1"/>
  <c r="I30" i="1"/>
  <c r="H30" i="1"/>
  <c r="G30" i="1"/>
  <c r="R38" i="1" s="1"/>
  <c r="R39" i="1" s="1"/>
  <c r="F30" i="1"/>
  <c r="Q38" i="1" s="1"/>
  <c r="E30" i="1"/>
  <c r="D30" i="1"/>
  <c r="O38" i="1" s="1"/>
  <c r="C30" i="1"/>
  <c r="J29" i="1"/>
  <c r="I29" i="1"/>
  <c r="H29" i="1"/>
  <c r="G29" i="1"/>
  <c r="F29" i="1"/>
  <c r="E29" i="1"/>
  <c r="D29" i="1"/>
  <c r="C29" i="1"/>
  <c r="C38" i="1" s="1"/>
  <c r="H27" i="1"/>
  <c r="H27" i="3" s="1"/>
  <c r="E27" i="1"/>
  <c r="E27" i="3" s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H21" i="3" s="1"/>
  <c r="G21" i="1"/>
  <c r="G21" i="3" s="1"/>
  <c r="F21" i="1"/>
  <c r="E21" i="1"/>
  <c r="E21" i="3" s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F18" i="1"/>
  <c r="D18" i="1"/>
  <c r="C18" i="1"/>
  <c r="U17" i="1"/>
  <c r="T17" i="1"/>
  <c r="S17" i="1"/>
  <c r="R17" i="1"/>
  <c r="Q17" i="1"/>
  <c r="P17" i="1"/>
  <c r="O17" i="1"/>
  <c r="N17" i="1"/>
  <c r="J17" i="1"/>
  <c r="J17" i="3" s="1"/>
  <c r="I17" i="1"/>
  <c r="H17" i="1"/>
  <c r="H17" i="3" s="1"/>
  <c r="G17" i="1"/>
  <c r="G17" i="3" s="1"/>
  <c r="F17" i="1"/>
  <c r="E17" i="1"/>
  <c r="E17" i="3" s="1"/>
  <c r="D17" i="1"/>
  <c r="C17" i="1"/>
  <c r="U16" i="1"/>
  <c r="T16" i="1"/>
  <c r="S16" i="1"/>
  <c r="R16" i="1"/>
  <c r="Q16" i="1"/>
  <c r="P16" i="1"/>
  <c r="O16" i="1"/>
  <c r="N16" i="1"/>
  <c r="J16" i="1"/>
  <c r="I16" i="1"/>
  <c r="I16" i="3" s="1"/>
  <c r="H16" i="1"/>
  <c r="G16" i="1"/>
  <c r="F16" i="1"/>
  <c r="E16" i="1"/>
  <c r="D16" i="1"/>
  <c r="C16" i="1"/>
  <c r="U14" i="1"/>
  <c r="U41" i="1" s="1"/>
  <c r="T14" i="1"/>
  <c r="S14" i="1"/>
  <c r="R14" i="1"/>
  <c r="R41" i="1" s="1"/>
  <c r="Q14" i="1"/>
  <c r="P14" i="1"/>
  <c r="P41" i="1" s="1"/>
  <c r="O14" i="1"/>
  <c r="N14" i="1"/>
  <c r="N41" i="1" s="1"/>
  <c r="J14" i="1"/>
  <c r="J14" i="3" s="1"/>
  <c r="I14" i="1"/>
  <c r="H14" i="1"/>
  <c r="H14" i="3" s="1"/>
  <c r="G14" i="1"/>
  <c r="G14" i="3" s="1"/>
  <c r="F14" i="1"/>
  <c r="E14" i="1"/>
  <c r="E14" i="3" s="1"/>
  <c r="D14" i="1"/>
  <c r="C14" i="1"/>
  <c r="J13" i="1"/>
  <c r="J13" i="3" s="1"/>
  <c r="I13" i="1"/>
  <c r="I13" i="3" s="1"/>
  <c r="H13" i="1"/>
  <c r="G13" i="1"/>
  <c r="F13" i="1"/>
  <c r="E13" i="1"/>
  <c r="D13" i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H9" i="1"/>
  <c r="G9" i="1"/>
  <c r="R31" i="1" s="1"/>
  <c r="F9" i="1"/>
  <c r="Q31" i="1" s="1"/>
  <c r="E9" i="1"/>
  <c r="P31" i="1" s="1"/>
  <c r="J8" i="1"/>
  <c r="U37" i="1" s="1"/>
  <c r="I8" i="1"/>
  <c r="I9" i="1" s="1"/>
  <c r="H8" i="1"/>
  <c r="H8" i="3" s="1"/>
  <c r="G8" i="1"/>
  <c r="F8" i="1"/>
  <c r="Q37" i="1" s="1"/>
  <c r="E8" i="1"/>
  <c r="P37" i="1" s="1"/>
  <c r="D8" i="1"/>
  <c r="C8" i="1"/>
  <c r="U7" i="1"/>
  <c r="T7" i="1"/>
  <c r="S7" i="1"/>
  <c r="R7" i="1"/>
  <c r="Q7" i="1"/>
  <c r="P7" i="1"/>
  <c r="O7" i="1"/>
  <c r="N7" i="1"/>
  <c r="J7" i="1"/>
  <c r="I7" i="1"/>
  <c r="H7" i="1"/>
  <c r="G7" i="1"/>
  <c r="F7" i="1"/>
  <c r="E7" i="1"/>
  <c r="D7" i="1"/>
  <c r="C7" i="1"/>
  <c r="C9" i="1" s="1"/>
  <c r="U5" i="1"/>
  <c r="T5" i="1"/>
  <c r="S5" i="1"/>
  <c r="R5" i="1"/>
  <c r="Q5" i="1"/>
  <c r="P5" i="1"/>
  <c r="J5" i="1"/>
  <c r="J5" i="3" s="1"/>
  <c r="I5" i="1"/>
  <c r="I5" i="3" s="1"/>
  <c r="H5" i="1"/>
  <c r="H5" i="3" s="1"/>
  <c r="G5" i="1"/>
  <c r="G5" i="3" s="1"/>
  <c r="F5" i="1"/>
  <c r="F5" i="3" s="1"/>
  <c r="E5" i="1"/>
  <c r="E5" i="3" s="1"/>
  <c r="D5" i="1"/>
  <c r="D5" i="3" s="1"/>
  <c r="C5" i="1"/>
  <c r="C5" i="3" s="1"/>
  <c r="I9" i="3" l="1"/>
  <c r="T74" i="1"/>
  <c r="T31" i="1"/>
  <c r="I12" i="1"/>
  <c r="I15" i="1" s="1"/>
  <c r="I15" i="3" s="1"/>
  <c r="O39" i="1"/>
  <c r="C9" i="3"/>
  <c r="N74" i="1"/>
  <c r="C12" i="1"/>
  <c r="N31" i="1"/>
  <c r="P34" i="1"/>
  <c r="C38" i="3"/>
  <c r="S53" i="1"/>
  <c r="S45" i="1"/>
  <c r="E23" i="3"/>
  <c r="E24" i="3"/>
  <c r="E7" i="3"/>
  <c r="E11" i="3"/>
  <c r="P40" i="1"/>
  <c r="E10" i="3"/>
  <c r="E12" i="1"/>
  <c r="I14" i="3"/>
  <c r="I17" i="3"/>
  <c r="E18" i="1"/>
  <c r="E18" i="3" s="1"/>
  <c r="I21" i="3"/>
  <c r="E22" i="3"/>
  <c r="I27" i="1"/>
  <c r="I30" i="3"/>
  <c r="J34" i="3"/>
  <c r="I35" i="3"/>
  <c r="G49" i="1"/>
  <c r="C81" i="2"/>
  <c r="J48" i="6"/>
  <c r="J79" i="6" s="1"/>
  <c r="J38" i="1"/>
  <c r="J31" i="3" s="1"/>
  <c r="J9" i="1"/>
  <c r="F12" i="1"/>
  <c r="F18" i="3"/>
  <c r="J21" i="3"/>
  <c r="F22" i="3"/>
  <c r="J27" i="1"/>
  <c r="F38" i="1"/>
  <c r="F34" i="3" s="1"/>
  <c r="U38" i="1"/>
  <c r="C32" i="3"/>
  <c r="I36" i="3"/>
  <c r="N42" i="1"/>
  <c r="N45" i="1"/>
  <c r="D24" i="3"/>
  <c r="D7" i="3"/>
  <c r="D11" i="3"/>
  <c r="D23" i="3"/>
  <c r="H9" i="3"/>
  <c r="S74" i="1"/>
  <c r="S75" i="1" s="1"/>
  <c r="S76" i="1" s="1"/>
  <c r="C82" i="2"/>
  <c r="F23" i="3"/>
  <c r="F24" i="3"/>
  <c r="F7" i="3"/>
  <c r="F11" i="3"/>
  <c r="G24" i="3"/>
  <c r="G7" i="3"/>
  <c r="G11" i="3"/>
  <c r="R40" i="1"/>
  <c r="G23" i="3"/>
  <c r="C8" i="3"/>
  <c r="G10" i="3"/>
  <c r="G12" i="1"/>
  <c r="C13" i="3"/>
  <c r="G15" i="1"/>
  <c r="G15" i="3" s="1"/>
  <c r="C16" i="3"/>
  <c r="G18" i="1"/>
  <c r="G18" i="3" s="1"/>
  <c r="G22" i="3"/>
  <c r="G38" i="1"/>
  <c r="O30" i="1"/>
  <c r="O35" i="1"/>
  <c r="J36" i="3"/>
  <c r="I49" i="1"/>
  <c r="R42" i="1"/>
  <c r="U55" i="1"/>
  <c r="H11" i="3"/>
  <c r="S40" i="1"/>
  <c r="H24" i="3"/>
  <c r="H23" i="3"/>
  <c r="H7" i="3"/>
  <c r="O37" i="1"/>
  <c r="D8" i="3"/>
  <c r="H10" i="3"/>
  <c r="H12" i="1"/>
  <c r="D13" i="3"/>
  <c r="O41" i="1"/>
  <c r="O42" i="1"/>
  <c r="D16" i="3"/>
  <c r="H18" i="1"/>
  <c r="H18" i="3" s="1"/>
  <c r="H22" i="3"/>
  <c r="H38" i="1"/>
  <c r="H32" i="3" s="1"/>
  <c r="P30" i="1"/>
  <c r="P35" i="1"/>
  <c r="O36" i="1"/>
  <c r="S38" i="1"/>
  <c r="S39" i="1" s="1"/>
  <c r="J49" i="1"/>
  <c r="U42" i="1"/>
  <c r="G82" i="2"/>
  <c r="I24" i="3"/>
  <c r="I7" i="3"/>
  <c r="I11" i="3"/>
  <c r="I23" i="3"/>
  <c r="T35" i="1"/>
  <c r="E8" i="3"/>
  <c r="I10" i="3"/>
  <c r="E13" i="3"/>
  <c r="P42" i="1"/>
  <c r="E16" i="3"/>
  <c r="I18" i="1"/>
  <c r="I18" i="3" s="1"/>
  <c r="I22" i="3"/>
  <c r="P27" i="1"/>
  <c r="I29" i="3"/>
  <c r="Q30" i="1"/>
  <c r="Q35" i="1"/>
  <c r="P36" i="1"/>
  <c r="T38" i="1"/>
  <c r="O40" i="1"/>
  <c r="T44" i="2"/>
  <c r="E25" i="2"/>
  <c r="D18" i="3"/>
  <c r="J24" i="3"/>
  <c r="J7" i="3"/>
  <c r="J11" i="3"/>
  <c r="J23" i="3"/>
  <c r="U35" i="1"/>
  <c r="U40" i="1"/>
  <c r="F8" i="3"/>
  <c r="Q36" i="1"/>
  <c r="J10" i="3"/>
  <c r="F13" i="3"/>
  <c r="Q42" i="1"/>
  <c r="Q41" i="1"/>
  <c r="F16" i="3"/>
  <c r="J18" i="1"/>
  <c r="J18" i="3" s="1"/>
  <c r="J22" i="3"/>
  <c r="J29" i="3"/>
  <c r="R30" i="1"/>
  <c r="G32" i="3"/>
  <c r="D33" i="3"/>
  <c r="C34" i="3"/>
  <c r="R35" i="1"/>
  <c r="S36" i="1"/>
  <c r="S37" i="1"/>
  <c r="Q40" i="1"/>
  <c r="I80" i="2"/>
  <c r="I82" i="2"/>
  <c r="I69" i="2"/>
  <c r="I8" i="3"/>
  <c r="T37" i="1"/>
  <c r="D22" i="3"/>
  <c r="F10" i="3"/>
  <c r="N5" i="1"/>
  <c r="G8" i="3"/>
  <c r="R37" i="1"/>
  <c r="R36" i="1"/>
  <c r="G13" i="3"/>
  <c r="C14" i="3"/>
  <c r="G16" i="3"/>
  <c r="C17" i="3"/>
  <c r="C21" i="3"/>
  <c r="C27" i="1"/>
  <c r="C30" i="3"/>
  <c r="N38" i="1"/>
  <c r="S30" i="1"/>
  <c r="C35" i="3"/>
  <c r="S35" i="1"/>
  <c r="T36" i="1"/>
  <c r="T40" i="1"/>
  <c r="J82" i="2"/>
  <c r="J80" i="2"/>
  <c r="Q24" i="6"/>
  <c r="K48" i="6"/>
  <c r="D10" i="3"/>
  <c r="I34" i="3"/>
  <c r="G36" i="3"/>
  <c r="O5" i="1"/>
  <c r="D9" i="1"/>
  <c r="H13" i="3"/>
  <c r="D14" i="3"/>
  <c r="S42" i="1"/>
  <c r="S41" i="1"/>
  <c r="H16" i="3"/>
  <c r="D17" i="3"/>
  <c r="D21" i="3"/>
  <c r="D27" i="1"/>
  <c r="S27" i="1"/>
  <c r="D30" i="3"/>
  <c r="T30" i="1"/>
  <c r="I32" i="3"/>
  <c r="C36" i="3"/>
  <c r="C37" i="3"/>
  <c r="T60" i="2"/>
  <c r="T42" i="1"/>
  <c r="T41" i="1"/>
  <c r="P38" i="1"/>
  <c r="P39" i="1" s="1"/>
  <c r="J32" i="3"/>
  <c r="G33" i="3"/>
  <c r="D38" i="1"/>
  <c r="D35" i="3" s="1"/>
  <c r="G48" i="1"/>
  <c r="S34" i="1" s="1"/>
  <c r="H25" i="2"/>
  <c r="W44" i="2"/>
  <c r="I25" i="2"/>
  <c r="X44" i="2"/>
  <c r="J8" i="3"/>
  <c r="U36" i="1"/>
  <c r="F9" i="3"/>
  <c r="Q74" i="1"/>
  <c r="Q75" i="1" s="1"/>
  <c r="Q76" i="1" s="1"/>
  <c r="F14" i="3"/>
  <c r="J16" i="3"/>
  <c r="F17" i="3"/>
  <c r="F21" i="3"/>
  <c r="F27" i="1"/>
  <c r="F30" i="3"/>
  <c r="C31" i="3"/>
  <c r="E38" i="1"/>
  <c r="D49" i="1"/>
  <c r="F48" i="1"/>
  <c r="K25" i="2"/>
  <c r="Z44" i="2"/>
  <c r="E9" i="3"/>
  <c r="P74" i="1"/>
  <c r="P75" i="1" s="1"/>
  <c r="P76" i="1" s="1"/>
  <c r="C23" i="3"/>
  <c r="C24" i="3"/>
  <c r="C7" i="3"/>
  <c r="C11" i="3"/>
  <c r="G9" i="3"/>
  <c r="R74" i="1"/>
  <c r="R75" i="1" s="1"/>
  <c r="R76" i="1" s="1"/>
  <c r="C10" i="3"/>
  <c r="C18" i="3"/>
  <c r="C22" i="3"/>
  <c r="G27" i="1"/>
  <c r="C29" i="3"/>
  <c r="G30" i="3"/>
  <c r="D31" i="3"/>
  <c r="S31" i="1"/>
  <c r="I33" i="3"/>
  <c r="F36" i="3"/>
  <c r="I38" i="1"/>
  <c r="I54" i="1"/>
  <c r="AB47" i="2"/>
  <c r="AB52" i="2"/>
  <c r="AB55" i="2"/>
  <c r="D22" i="2"/>
  <c r="T47" i="2"/>
  <c r="AB50" i="2"/>
  <c r="Z51" i="2"/>
  <c r="V49" i="2"/>
  <c r="V55" i="2"/>
  <c r="D80" i="2"/>
  <c r="D81" i="2"/>
  <c r="C48" i="6"/>
  <c r="G78" i="6"/>
  <c r="G79" i="6" s="1"/>
  <c r="J54" i="1"/>
  <c r="U53" i="1" s="1"/>
  <c r="M65" i="2"/>
  <c r="L65" i="2"/>
  <c r="K65" i="2"/>
  <c r="Z34" i="2"/>
  <c r="H51" i="2"/>
  <c r="X47" i="2"/>
  <c r="U47" i="2"/>
  <c r="R48" i="2"/>
  <c r="T59" i="2"/>
  <c r="T67" i="2"/>
  <c r="D82" i="2"/>
  <c r="H13" i="4"/>
  <c r="I12" i="4"/>
  <c r="I13" i="4" s="1"/>
  <c r="Y52" i="2"/>
  <c r="W47" i="2"/>
  <c r="S48" i="2"/>
  <c r="F81" i="2"/>
  <c r="F82" i="2"/>
  <c r="F69" i="2"/>
  <c r="S52" i="2"/>
  <c r="R50" i="2"/>
  <c r="F80" i="2"/>
  <c r="R67" i="2"/>
  <c r="R60" i="2"/>
  <c r="I37" i="3"/>
  <c r="D48" i="1"/>
  <c r="G22" i="2"/>
  <c r="F25" i="2"/>
  <c r="S54" i="2"/>
  <c r="S55" i="2"/>
  <c r="S43" i="2"/>
  <c r="U48" i="2"/>
  <c r="Y47" i="2"/>
  <c r="V48" i="2"/>
  <c r="Z49" i="2"/>
  <c r="J64" i="2"/>
  <c r="J68" i="2" s="1"/>
  <c r="J69" i="2" s="1"/>
  <c r="H64" i="2"/>
  <c r="S50" i="2"/>
  <c r="AA55" i="2"/>
  <c r="G80" i="2"/>
  <c r="G81" i="2"/>
  <c r="G63" i="2"/>
  <c r="D63" i="2"/>
  <c r="H48" i="6"/>
  <c r="H79" i="6" s="1"/>
  <c r="K78" i="6"/>
  <c r="G34" i="3"/>
  <c r="T54" i="2"/>
  <c r="T43" i="2"/>
  <c r="Z47" i="2"/>
  <c r="S53" i="2"/>
  <c r="H80" i="2"/>
  <c r="H81" i="2"/>
  <c r="H63" i="2"/>
  <c r="I48" i="6"/>
  <c r="U55" i="2"/>
  <c r="U43" i="2"/>
  <c r="Y48" i="2"/>
  <c r="T53" i="2"/>
  <c r="I81" i="2"/>
  <c r="U67" i="2"/>
  <c r="L63" i="2"/>
  <c r="N78" i="6"/>
  <c r="C49" i="1"/>
  <c r="C54" i="1"/>
  <c r="J22" i="2"/>
  <c r="V43" i="2"/>
  <c r="X48" i="2"/>
  <c r="V53" i="2"/>
  <c r="R54" i="2"/>
  <c r="V50" i="2"/>
  <c r="J81" i="2"/>
  <c r="V60" i="2"/>
  <c r="D54" i="1"/>
  <c r="W43" i="2"/>
  <c r="W53" i="2"/>
  <c r="W54" i="2"/>
  <c r="R52" i="2"/>
  <c r="X43" i="2"/>
  <c r="T51" i="2"/>
  <c r="W49" i="2"/>
  <c r="AA52" i="2"/>
  <c r="U54" i="2"/>
  <c r="M59" i="2"/>
  <c r="M57" i="2" s="1"/>
  <c r="M64" i="2" s="1"/>
  <c r="L48" i="6"/>
  <c r="C33" i="3"/>
  <c r="I48" i="1"/>
  <c r="E49" i="1"/>
  <c r="E54" i="1"/>
  <c r="J21" i="2"/>
  <c r="Y51" i="2" s="1"/>
  <c r="L22" i="2"/>
  <c r="X55" i="2"/>
  <c r="S47" i="2"/>
  <c r="Y43" i="2"/>
  <c r="U51" i="2"/>
  <c r="X49" i="2"/>
  <c r="U50" i="2"/>
  <c r="C64" i="2"/>
  <c r="C68" i="2" s="1"/>
  <c r="C69" i="2" s="1"/>
  <c r="R59" i="2"/>
  <c r="X67" i="2"/>
  <c r="X59" i="2"/>
  <c r="M24" i="6"/>
  <c r="M48" i="6" s="1"/>
  <c r="I78" i="6"/>
  <c r="F54" i="1"/>
  <c r="Y55" i="2"/>
  <c r="Z43" i="2"/>
  <c r="W50" i="2"/>
  <c r="AB53" i="2"/>
  <c r="Y50" i="2"/>
  <c r="Y60" i="2"/>
  <c r="U60" i="2"/>
  <c r="J35" i="3"/>
  <c r="D37" i="3"/>
  <c r="G54" i="1"/>
  <c r="Z53" i="2"/>
  <c r="L21" i="2"/>
  <c r="E51" i="2"/>
  <c r="U52" i="2"/>
  <c r="X50" i="2"/>
  <c r="T49" i="2"/>
  <c r="Y54" i="2"/>
  <c r="D78" i="6"/>
  <c r="H54" i="1"/>
  <c r="T34" i="1" s="1"/>
  <c r="AA53" i="2"/>
  <c r="AA47" i="2"/>
  <c r="AA50" i="2"/>
  <c r="M21" i="2"/>
  <c r="C22" i="2"/>
  <c r="V52" i="2"/>
  <c r="V47" i="2"/>
  <c r="AB43" i="2"/>
  <c r="U44" i="2"/>
  <c r="X51" i="2"/>
  <c r="R47" i="2"/>
  <c r="Z50" i="2"/>
  <c r="T55" i="2"/>
  <c r="C80" i="2"/>
  <c r="F48" i="6"/>
  <c r="E78" i="6"/>
  <c r="G64" i="2"/>
  <c r="G68" i="2" s="1"/>
  <c r="G69" i="2" s="1"/>
  <c r="K57" i="2"/>
  <c r="K64" i="2" s="1"/>
  <c r="J63" i="2"/>
  <c r="M63" i="2"/>
  <c r="E38" i="3" l="1"/>
  <c r="E56" i="1"/>
  <c r="G27" i="3"/>
  <c r="R27" i="1"/>
  <c r="E36" i="3"/>
  <c r="V67" i="2"/>
  <c r="V59" i="2"/>
  <c r="D27" i="3"/>
  <c r="O27" i="1"/>
  <c r="AB49" i="2"/>
  <c r="M22" i="2"/>
  <c r="AB48" i="2"/>
  <c r="AB51" i="2"/>
  <c r="E54" i="3"/>
  <c r="E55" i="1"/>
  <c r="P46" i="1"/>
  <c r="I79" i="6"/>
  <c r="F37" i="3"/>
  <c r="P55" i="1"/>
  <c r="Q34" i="1"/>
  <c r="T39" i="1"/>
  <c r="J30" i="3"/>
  <c r="I27" i="3"/>
  <c r="T27" i="1"/>
  <c r="Q39" i="1"/>
  <c r="F38" i="3"/>
  <c r="J25" i="2"/>
  <c r="Y44" i="2"/>
  <c r="H38" i="3"/>
  <c r="G38" i="3"/>
  <c r="G56" i="1"/>
  <c r="V44" i="2"/>
  <c r="G25" i="2"/>
  <c r="G35" i="3"/>
  <c r="Q55" i="1"/>
  <c r="Q53" i="1"/>
  <c r="Q45" i="1"/>
  <c r="H29" i="3"/>
  <c r="F55" i="1"/>
  <c r="Q46" i="1"/>
  <c r="D54" i="3"/>
  <c r="D55" i="1"/>
  <c r="O46" i="1"/>
  <c r="C54" i="3"/>
  <c r="C55" i="1"/>
  <c r="N46" i="1"/>
  <c r="W67" i="2"/>
  <c r="W68" i="2"/>
  <c r="W59" i="2"/>
  <c r="F27" i="3"/>
  <c r="Q27" i="1"/>
  <c r="G29" i="3"/>
  <c r="F29" i="3"/>
  <c r="AA51" i="2"/>
  <c r="AA48" i="2"/>
  <c r="AA49" i="2"/>
  <c r="E33" i="3"/>
  <c r="E49" i="3"/>
  <c r="H68" i="2"/>
  <c r="H69" i="2" s="1"/>
  <c r="W60" i="2"/>
  <c r="I55" i="1"/>
  <c r="T46" i="1"/>
  <c r="H34" i="3"/>
  <c r="N53" i="1"/>
  <c r="J27" i="3"/>
  <c r="U27" i="1"/>
  <c r="P45" i="1"/>
  <c r="C12" i="3"/>
  <c r="N64" i="1"/>
  <c r="C15" i="1"/>
  <c r="C15" i="3" s="1"/>
  <c r="C25" i="1"/>
  <c r="Y59" i="2"/>
  <c r="Y67" i="2"/>
  <c r="U74" i="2"/>
  <c r="F29" i="2"/>
  <c r="F38" i="2"/>
  <c r="H30" i="3"/>
  <c r="E80" i="2"/>
  <c r="E81" i="2"/>
  <c r="E82" i="2"/>
  <c r="E69" i="2"/>
  <c r="T55" i="1"/>
  <c r="T53" i="1"/>
  <c r="T45" i="1"/>
  <c r="C49" i="3"/>
  <c r="J55" i="1"/>
  <c r="J56" i="1" s="1"/>
  <c r="U46" i="1"/>
  <c r="W74" i="2"/>
  <c r="H29" i="2"/>
  <c r="H38" i="2"/>
  <c r="E31" i="3"/>
  <c r="R34" i="1"/>
  <c r="I29" i="2"/>
  <c r="I38" i="2"/>
  <c r="X74" i="2"/>
  <c r="E30" i="3"/>
  <c r="E34" i="3"/>
  <c r="C27" i="3"/>
  <c r="N27" i="1"/>
  <c r="F32" i="3"/>
  <c r="N55" i="1"/>
  <c r="N75" i="1"/>
  <c r="N76" i="1" s="1"/>
  <c r="H54" i="3"/>
  <c r="H55" i="1"/>
  <c r="S46" i="1"/>
  <c r="J37" i="3"/>
  <c r="Y49" i="2"/>
  <c r="O55" i="1"/>
  <c r="O53" i="1"/>
  <c r="O45" i="1"/>
  <c r="D48" i="3"/>
  <c r="F33" i="3"/>
  <c r="O34" i="1"/>
  <c r="H37" i="3"/>
  <c r="S55" i="1"/>
  <c r="D49" i="3"/>
  <c r="O74" i="1"/>
  <c r="D9" i="3"/>
  <c r="O31" i="1"/>
  <c r="D12" i="1"/>
  <c r="T74" i="2"/>
  <c r="E29" i="2"/>
  <c r="E38" i="2"/>
  <c r="H36" i="3"/>
  <c r="E12" i="3"/>
  <c r="P64" i="1"/>
  <c r="E25" i="1"/>
  <c r="E15" i="1"/>
  <c r="E15" i="3" s="1"/>
  <c r="G55" i="1"/>
  <c r="G49" i="3" s="1"/>
  <c r="R46" i="1"/>
  <c r="I49" i="3"/>
  <c r="F12" i="3"/>
  <c r="Q64" i="1"/>
  <c r="F25" i="1"/>
  <c r="Q56" i="1" s="1"/>
  <c r="F15" i="1"/>
  <c r="F15" i="3" s="1"/>
  <c r="J9" i="3"/>
  <c r="U74" i="1"/>
  <c r="J12" i="1"/>
  <c r="U31" i="1"/>
  <c r="I12" i="3"/>
  <c r="T64" i="1"/>
  <c r="I25" i="1"/>
  <c r="G48" i="3"/>
  <c r="R56" i="1"/>
  <c r="R55" i="1"/>
  <c r="R53" i="1"/>
  <c r="R45" i="1"/>
  <c r="R48" i="1"/>
  <c r="D38" i="3"/>
  <c r="D56" i="1"/>
  <c r="J38" i="3"/>
  <c r="F31" i="3"/>
  <c r="R64" i="1"/>
  <c r="G12" i="3"/>
  <c r="G25" i="1"/>
  <c r="S59" i="2"/>
  <c r="S67" i="2"/>
  <c r="D36" i="3"/>
  <c r="J33" i="3"/>
  <c r="L25" i="2"/>
  <c r="AA44" i="2"/>
  <c r="E37" i="3"/>
  <c r="S44" i="2"/>
  <c r="D25" i="2"/>
  <c r="F35" i="3"/>
  <c r="E32" i="3"/>
  <c r="S64" i="1"/>
  <c r="H12" i="3"/>
  <c r="H15" i="1"/>
  <c r="H15" i="3" s="1"/>
  <c r="H25" i="1"/>
  <c r="U45" i="1"/>
  <c r="D32" i="3"/>
  <c r="G31" i="3"/>
  <c r="G37" i="3"/>
  <c r="T75" i="1"/>
  <c r="T76" i="1" s="1"/>
  <c r="R44" i="2"/>
  <c r="C25" i="2"/>
  <c r="H35" i="3"/>
  <c r="H82" i="2"/>
  <c r="I38" i="3"/>
  <c r="I56" i="1"/>
  <c r="Z74" i="2"/>
  <c r="K38" i="2"/>
  <c r="K29" i="2"/>
  <c r="H33" i="3"/>
  <c r="P53" i="1"/>
  <c r="E35" i="3"/>
  <c r="K79" i="6"/>
  <c r="D34" i="3"/>
  <c r="I31" i="3"/>
  <c r="H31" i="3"/>
  <c r="U39" i="1"/>
  <c r="E29" i="3"/>
  <c r="D29" i="3"/>
  <c r="U34" i="1"/>
  <c r="F55" i="3" l="1"/>
  <c r="F58" i="3"/>
  <c r="F50" i="3"/>
  <c r="F41" i="3"/>
  <c r="F42" i="3"/>
  <c r="F51" i="3"/>
  <c r="F52" i="3"/>
  <c r="F53" i="3"/>
  <c r="F45" i="3"/>
  <c r="F47" i="3"/>
  <c r="F44" i="3"/>
  <c r="F40" i="3"/>
  <c r="F46" i="3"/>
  <c r="F49" i="3"/>
  <c r="F43" i="3"/>
  <c r="S74" i="2"/>
  <c r="D29" i="2"/>
  <c r="D38" i="2"/>
  <c r="X75" i="2"/>
  <c r="X45" i="2"/>
  <c r="X19" i="2"/>
  <c r="X23" i="2" s="1"/>
  <c r="I39" i="2"/>
  <c r="X68" i="2"/>
  <c r="E31" i="2"/>
  <c r="T83" i="2"/>
  <c r="T84" i="2" s="1"/>
  <c r="T85" i="2" s="1"/>
  <c r="C55" i="3"/>
  <c r="C58" i="3"/>
  <c r="C50" i="3"/>
  <c r="C48" i="3"/>
  <c r="C43" i="3"/>
  <c r="C51" i="3"/>
  <c r="C40" i="3"/>
  <c r="C56" i="1"/>
  <c r="C45" i="3"/>
  <c r="C46" i="3"/>
  <c r="C44" i="3"/>
  <c r="C52" i="3"/>
  <c r="C42" i="3"/>
  <c r="C41" i="3"/>
  <c r="C53" i="3"/>
  <c r="C47" i="3"/>
  <c r="R74" i="2"/>
  <c r="C29" i="2"/>
  <c r="C38" i="2"/>
  <c r="V74" i="2"/>
  <c r="G29" i="2"/>
  <c r="G38" i="2"/>
  <c r="F54" i="3"/>
  <c r="AA74" i="2"/>
  <c r="L38" i="2"/>
  <c r="L29" i="2"/>
  <c r="D12" i="3"/>
  <c r="O64" i="1"/>
  <c r="D25" i="1"/>
  <c r="D15" i="1"/>
  <c r="D15" i="3" s="1"/>
  <c r="W75" i="2"/>
  <c r="W19" i="2"/>
  <c r="W23" i="2" s="1"/>
  <c r="W45" i="2"/>
  <c r="H39" i="2"/>
  <c r="I58" i="3"/>
  <c r="I50" i="3"/>
  <c r="I55" i="3"/>
  <c r="I40" i="3"/>
  <c r="I51" i="3"/>
  <c r="I44" i="3"/>
  <c r="I43" i="3"/>
  <c r="I46" i="3"/>
  <c r="I47" i="3"/>
  <c r="I53" i="3"/>
  <c r="I45" i="3"/>
  <c r="I42" i="3"/>
  <c r="I52" i="3"/>
  <c r="I41" i="3"/>
  <c r="I25" i="3"/>
  <c r="T65" i="1"/>
  <c r="T6" i="1"/>
  <c r="I26" i="1"/>
  <c r="T32" i="1"/>
  <c r="H31" i="2"/>
  <c r="W83" i="2"/>
  <c r="W84" i="2" s="1"/>
  <c r="W85" i="2" s="1"/>
  <c r="T56" i="1"/>
  <c r="U45" i="2"/>
  <c r="U75" i="2"/>
  <c r="U19" i="2"/>
  <c r="U23" i="2" s="1"/>
  <c r="F39" i="2"/>
  <c r="U68" i="2"/>
  <c r="I54" i="3"/>
  <c r="D58" i="3"/>
  <c r="D50" i="3"/>
  <c r="D55" i="3"/>
  <c r="D43" i="3"/>
  <c r="D46" i="3"/>
  <c r="D52" i="3"/>
  <c r="D47" i="3"/>
  <c r="D41" i="3"/>
  <c r="D42" i="3"/>
  <c r="D45" i="3"/>
  <c r="D53" i="3"/>
  <c r="D44" i="3"/>
  <c r="D51" i="3"/>
  <c r="D40" i="3"/>
  <c r="J38" i="2"/>
  <c r="Y74" i="2"/>
  <c r="J29" i="2"/>
  <c r="J58" i="3"/>
  <c r="J50" i="3"/>
  <c r="J55" i="3"/>
  <c r="J42" i="3"/>
  <c r="J44" i="3"/>
  <c r="J46" i="3"/>
  <c r="J51" i="3"/>
  <c r="J52" i="3"/>
  <c r="J41" i="3"/>
  <c r="J40" i="3"/>
  <c r="J47" i="3"/>
  <c r="J48" i="3"/>
  <c r="J53" i="3"/>
  <c r="J45" i="3"/>
  <c r="J43" i="3"/>
  <c r="J12" i="3"/>
  <c r="U64" i="1"/>
  <c r="J25" i="1"/>
  <c r="J15" i="1"/>
  <c r="J15" i="3" s="1"/>
  <c r="J54" i="3"/>
  <c r="G58" i="3"/>
  <c r="G50" i="3"/>
  <c r="G55" i="3"/>
  <c r="G41" i="3"/>
  <c r="G44" i="3"/>
  <c r="G52" i="3"/>
  <c r="G51" i="3"/>
  <c r="G47" i="3"/>
  <c r="G46" i="3"/>
  <c r="G43" i="3"/>
  <c r="G53" i="3"/>
  <c r="G40" i="3"/>
  <c r="G45" i="3"/>
  <c r="G42" i="3"/>
  <c r="I48" i="3"/>
  <c r="H25" i="3"/>
  <c r="S65" i="1"/>
  <c r="S6" i="1"/>
  <c r="H26" i="1"/>
  <c r="S32" i="1"/>
  <c r="S56" i="1"/>
  <c r="S48" i="1"/>
  <c r="F31" i="2"/>
  <c r="U83" i="2"/>
  <c r="U84" i="2" s="1"/>
  <c r="U85" i="2" s="1"/>
  <c r="N65" i="1"/>
  <c r="C25" i="3"/>
  <c r="C26" i="1"/>
  <c r="N32" i="1"/>
  <c r="N6" i="1"/>
  <c r="N56" i="1"/>
  <c r="N48" i="1"/>
  <c r="F48" i="3"/>
  <c r="G54" i="3"/>
  <c r="O75" i="1"/>
  <c r="O76" i="1" s="1"/>
  <c r="F56" i="1"/>
  <c r="E55" i="3"/>
  <c r="E58" i="3"/>
  <c r="E50" i="3"/>
  <c r="E53" i="3"/>
  <c r="E42" i="3"/>
  <c r="E43" i="3"/>
  <c r="E46" i="3"/>
  <c r="E48" i="3"/>
  <c r="E52" i="3"/>
  <c r="E41" i="3"/>
  <c r="E45" i="3"/>
  <c r="E51" i="3"/>
  <c r="E44" i="3"/>
  <c r="E47" i="3"/>
  <c r="E40" i="3"/>
  <c r="E25" i="3"/>
  <c r="P65" i="1"/>
  <c r="P6" i="1"/>
  <c r="P32" i="1"/>
  <c r="E26" i="1"/>
  <c r="P48" i="1"/>
  <c r="P56" i="1"/>
  <c r="U75" i="1"/>
  <c r="U76" i="1" s="1"/>
  <c r="AB44" i="2"/>
  <c r="M25" i="2"/>
  <c r="K30" i="2"/>
  <c r="Z22" i="2" s="1"/>
  <c r="Z83" i="2"/>
  <c r="Z84" i="2" s="1"/>
  <c r="Z85" i="2" s="1"/>
  <c r="J49" i="3"/>
  <c r="I31" i="2"/>
  <c r="X83" i="2"/>
  <c r="X84" i="2" s="1"/>
  <c r="X85" i="2" s="1"/>
  <c r="Z19" i="2"/>
  <c r="K39" i="2"/>
  <c r="Z61" i="2" s="1"/>
  <c r="Z45" i="2"/>
  <c r="Z75" i="2"/>
  <c r="G25" i="3"/>
  <c r="R32" i="1"/>
  <c r="R65" i="1"/>
  <c r="R6" i="1"/>
  <c r="G26" i="1"/>
  <c r="F25" i="3"/>
  <c r="Q65" i="1"/>
  <c r="Q6" i="1"/>
  <c r="F26" i="1"/>
  <c r="Q32" i="1"/>
  <c r="T75" i="2"/>
  <c r="T19" i="2"/>
  <c r="T23" i="2" s="1"/>
  <c r="T45" i="2"/>
  <c r="E39" i="2"/>
  <c r="T68" i="2"/>
  <c r="H58" i="3"/>
  <c r="H50" i="3"/>
  <c r="H55" i="3"/>
  <c r="H44" i="3"/>
  <c r="H48" i="3"/>
  <c r="H53" i="3"/>
  <c r="H49" i="3"/>
  <c r="H52" i="3"/>
  <c r="H43" i="3"/>
  <c r="H46" i="3"/>
  <c r="H42" i="3"/>
  <c r="H41" i="3"/>
  <c r="H45" i="3"/>
  <c r="H40" i="3"/>
  <c r="H47" i="3"/>
  <c r="H51" i="3"/>
  <c r="T48" i="1"/>
  <c r="Q48" i="1"/>
  <c r="H56" i="1"/>
  <c r="T70" i="2" l="1"/>
  <c r="T46" i="2"/>
  <c r="T62" i="2"/>
  <c r="T25" i="2"/>
  <c r="F26" i="3"/>
  <c r="Q47" i="1"/>
  <c r="Q57" i="1"/>
  <c r="Z23" i="2"/>
  <c r="U62" i="2"/>
  <c r="U46" i="2"/>
  <c r="U70" i="2"/>
  <c r="U25" i="2"/>
  <c r="G26" i="3"/>
  <c r="R57" i="1"/>
  <c r="R47" i="1"/>
  <c r="E26" i="3"/>
  <c r="P47" i="1"/>
  <c r="P57" i="1"/>
  <c r="H26" i="3"/>
  <c r="S57" i="1"/>
  <c r="S47" i="1"/>
  <c r="W69" i="2"/>
  <c r="W61" i="2"/>
  <c r="V19" i="2"/>
  <c r="V23" i="2" s="1"/>
  <c r="V45" i="2"/>
  <c r="G39" i="2"/>
  <c r="V75" i="2"/>
  <c r="V68" i="2"/>
  <c r="Q8" i="1"/>
  <c r="Q11" i="1" s="1"/>
  <c r="G31" i="2"/>
  <c r="V83" i="2"/>
  <c r="V84" i="2" s="1"/>
  <c r="V85" i="2" s="1"/>
  <c r="X61" i="2"/>
  <c r="X69" i="2"/>
  <c r="S8" i="1"/>
  <c r="S11" i="1" s="1"/>
  <c r="P8" i="1"/>
  <c r="P11" i="1" s="1"/>
  <c r="N8" i="1"/>
  <c r="N11" i="1"/>
  <c r="W62" i="2"/>
  <c r="W70" i="2"/>
  <c r="W46" i="2"/>
  <c r="W25" i="2"/>
  <c r="X62" i="2"/>
  <c r="X70" i="2"/>
  <c r="X46" i="2"/>
  <c r="X25" i="2"/>
  <c r="J31" i="2"/>
  <c r="D9" i="2" s="1"/>
  <c r="Y83" i="2"/>
  <c r="Y84" i="2" s="1"/>
  <c r="Y85" i="2" s="1"/>
  <c r="R75" i="2"/>
  <c r="R19" i="2"/>
  <c r="R23" i="2" s="1"/>
  <c r="R45" i="2"/>
  <c r="C39" i="2"/>
  <c r="R68" i="2"/>
  <c r="R8" i="1"/>
  <c r="R11" i="1" s="1"/>
  <c r="K31" i="2"/>
  <c r="E9" i="2" s="1"/>
  <c r="K66" i="2" s="1"/>
  <c r="C26" i="3"/>
  <c r="N57" i="1"/>
  <c r="N47" i="1"/>
  <c r="C31" i="2"/>
  <c r="R83" i="2"/>
  <c r="R84" i="2" s="1"/>
  <c r="R85" i="2" s="1"/>
  <c r="Y19" i="2"/>
  <c r="Y23" i="2" s="1"/>
  <c r="J39" i="2"/>
  <c r="Y45" i="2"/>
  <c r="Y75" i="2"/>
  <c r="Y68" i="2"/>
  <c r="O65" i="1"/>
  <c r="D25" i="3"/>
  <c r="O32" i="1"/>
  <c r="D26" i="1"/>
  <c r="O6" i="1"/>
  <c r="O48" i="1"/>
  <c r="O56" i="1"/>
  <c r="S75" i="2"/>
  <c r="S19" i="2"/>
  <c r="S23" i="2" s="1"/>
  <c r="S45" i="2"/>
  <c r="D39" i="2"/>
  <c r="S68" i="2"/>
  <c r="I26" i="3"/>
  <c r="T47" i="1"/>
  <c r="T57" i="1"/>
  <c r="D31" i="2"/>
  <c r="S83" i="2"/>
  <c r="S84" i="2" s="1"/>
  <c r="S85" i="2" s="1"/>
  <c r="AB74" i="2"/>
  <c r="M38" i="2"/>
  <c r="M29" i="2"/>
  <c r="T8" i="1"/>
  <c r="T11" i="1" s="1"/>
  <c r="T69" i="2"/>
  <c r="T61" i="2"/>
  <c r="L30" i="2"/>
  <c r="AA22" i="2" s="1"/>
  <c r="L31" i="2"/>
  <c r="F9" i="2" s="1"/>
  <c r="L66" i="2" s="1"/>
  <c r="AA83" i="2"/>
  <c r="AA84" i="2" s="1"/>
  <c r="AA85" i="2" s="1"/>
  <c r="J25" i="3"/>
  <c r="U65" i="1"/>
  <c r="U6" i="1"/>
  <c r="J26" i="1"/>
  <c r="U32" i="1"/>
  <c r="U48" i="1"/>
  <c r="U56" i="1"/>
  <c r="AA45" i="2"/>
  <c r="AA75" i="2"/>
  <c r="L39" i="2"/>
  <c r="AA61" i="2" s="1"/>
  <c r="AA19" i="2"/>
  <c r="AA23" i="2" s="1"/>
  <c r="U61" i="2"/>
  <c r="U69" i="2"/>
  <c r="P66" i="1" l="1"/>
  <c r="P58" i="1"/>
  <c r="P49" i="1"/>
  <c r="P33" i="1"/>
  <c r="P13" i="1"/>
  <c r="S66" i="1"/>
  <c r="S58" i="1"/>
  <c r="S49" i="1"/>
  <c r="S33" i="1"/>
  <c r="S13" i="1"/>
  <c r="R66" i="1"/>
  <c r="R58" i="1"/>
  <c r="R33" i="1"/>
  <c r="R49" i="1"/>
  <c r="R13" i="1"/>
  <c r="Q66" i="1"/>
  <c r="Q58" i="1"/>
  <c r="Q49" i="1"/>
  <c r="Q33" i="1"/>
  <c r="Q13" i="1"/>
  <c r="T33" i="1"/>
  <c r="T49" i="1"/>
  <c r="T66" i="1"/>
  <c r="T58" i="1"/>
  <c r="T13" i="1"/>
  <c r="U71" i="2"/>
  <c r="U72" i="2"/>
  <c r="U76" i="2"/>
  <c r="U63" i="2"/>
  <c r="U31" i="2"/>
  <c r="U35" i="2" s="1"/>
  <c r="U64" i="2"/>
  <c r="D26" i="3"/>
  <c r="O47" i="1"/>
  <c r="O57" i="1"/>
  <c r="X63" i="2"/>
  <c r="X64" i="2"/>
  <c r="X71" i="2"/>
  <c r="X72" i="2"/>
  <c r="X76" i="2"/>
  <c r="X31" i="2"/>
  <c r="X35" i="2" s="1"/>
  <c r="Z46" i="2"/>
  <c r="Z25" i="2"/>
  <c r="Z62" i="2"/>
  <c r="K68" i="2"/>
  <c r="Z59" i="2"/>
  <c r="Z60" i="2"/>
  <c r="W76" i="2"/>
  <c r="W63" i="2"/>
  <c r="W64" i="2"/>
  <c r="W31" i="2"/>
  <c r="W35" i="2" s="1"/>
  <c r="W72" i="2"/>
  <c r="W71" i="2"/>
  <c r="S61" i="2"/>
  <c r="S69" i="2"/>
  <c r="V46" i="2"/>
  <c r="V62" i="2"/>
  <c r="V70" i="2"/>
  <c r="V25" i="2"/>
  <c r="R69" i="2"/>
  <c r="R61" i="2"/>
  <c r="L68" i="2"/>
  <c r="AA59" i="2"/>
  <c r="AA60" i="2"/>
  <c r="S70" i="2"/>
  <c r="S62" i="2"/>
  <c r="S46" i="2"/>
  <c r="S25" i="2"/>
  <c r="Y69" i="2"/>
  <c r="Y61" i="2"/>
  <c r="AA62" i="2"/>
  <c r="AA46" i="2"/>
  <c r="AA25" i="2"/>
  <c r="M30" i="2"/>
  <c r="AB22" i="2" s="1"/>
  <c r="M31" i="2"/>
  <c r="G9" i="2" s="1"/>
  <c r="M66" i="2" s="1"/>
  <c r="AB83" i="2"/>
  <c r="AB84" i="2" s="1"/>
  <c r="AB85" i="2" s="1"/>
  <c r="Y46" i="2"/>
  <c r="Y62" i="2"/>
  <c r="Y70" i="2"/>
  <c r="Y25" i="2"/>
  <c r="R25" i="2"/>
  <c r="R46" i="2"/>
  <c r="R70" i="2"/>
  <c r="R62" i="2"/>
  <c r="N66" i="1"/>
  <c r="N58" i="1"/>
  <c r="N33" i="1"/>
  <c r="N13" i="1"/>
  <c r="N49" i="1"/>
  <c r="T64" i="2"/>
  <c r="T71" i="2"/>
  <c r="T76" i="2"/>
  <c r="T72" i="2"/>
  <c r="T31" i="2"/>
  <c r="T35" i="2" s="1"/>
  <c r="T63" i="2"/>
  <c r="J26" i="3"/>
  <c r="U47" i="1"/>
  <c r="U57" i="1"/>
  <c r="AB75" i="2"/>
  <c r="M39" i="2"/>
  <c r="AB61" i="2" s="1"/>
  <c r="AB45" i="2"/>
  <c r="AB19" i="2"/>
  <c r="U11" i="1"/>
  <c r="U8" i="1"/>
  <c r="V61" i="2"/>
  <c r="V69" i="2"/>
  <c r="O11" i="1"/>
  <c r="O8" i="1"/>
  <c r="P59" i="1" l="1"/>
  <c r="P67" i="1"/>
  <c r="P50" i="1"/>
  <c r="P15" i="1"/>
  <c r="AB60" i="2"/>
  <c r="M68" i="2"/>
  <c r="AB59" i="2"/>
  <c r="O66" i="1"/>
  <c r="O58" i="1"/>
  <c r="O49" i="1"/>
  <c r="O13" i="1"/>
  <c r="O33" i="1"/>
  <c r="R63" i="2"/>
  <c r="R71" i="2"/>
  <c r="R72" i="2"/>
  <c r="R64" i="2"/>
  <c r="R31" i="2"/>
  <c r="R35" i="2" s="1"/>
  <c r="S59" i="1"/>
  <c r="S67" i="1"/>
  <c r="S50" i="1"/>
  <c r="S15" i="1"/>
  <c r="Y76" i="2"/>
  <c r="Y63" i="2"/>
  <c r="Y64" i="2"/>
  <c r="Y71" i="2"/>
  <c r="Y72" i="2"/>
  <c r="Y31" i="2"/>
  <c r="Y35" i="2" s="1"/>
  <c r="N50" i="1"/>
  <c r="N59" i="1"/>
  <c r="N15" i="1"/>
  <c r="V72" i="2"/>
  <c r="V76" i="2"/>
  <c r="V63" i="2"/>
  <c r="V31" i="2"/>
  <c r="V35" i="2" s="1"/>
  <c r="V71" i="2"/>
  <c r="V64" i="2"/>
  <c r="U66" i="1"/>
  <c r="U58" i="1"/>
  <c r="U49" i="1"/>
  <c r="U13" i="1"/>
  <c r="U33" i="1"/>
  <c r="S64" i="2"/>
  <c r="S72" i="2"/>
  <c r="S76" i="2"/>
  <c r="S31" i="2"/>
  <c r="S35" i="2" s="1"/>
  <c r="S63" i="2"/>
  <c r="S71" i="2"/>
  <c r="Q59" i="1"/>
  <c r="Q67" i="1"/>
  <c r="Q50" i="1"/>
  <c r="Q15" i="1"/>
  <c r="AB23" i="2"/>
  <c r="Z76" i="2"/>
  <c r="Z63" i="2"/>
  <c r="Z64" i="2"/>
  <c r="Z31" i="2"/>
  <c r="Z35" i="2" s="1"/>
  <c r="K42" i="2" s="1"/>
  <c r="R59" i="1"/>
  <c r="R67" i="1"/>
  <c r="R50" i="1"/>
  <c r="R15" i="1"/>
  <c r="AA63" i="2"/>
  <c r="AA64" i="2"/>
  <c r="AA76" i="2"/>
  <c r="AA31" i="2"/>
  <c r="AA35" i="2" s="1"/>
  <c r="T59" i="1"/>
  <c r="T67" i="1"/>
  <c r="T50" i="1"/>
  <c r="T15" i="1"/>
  <c r="Q51" i="1" l="1"/>
  <c r="Q60" i="1"/>
  <c r="Q18" i="1"/>
  <c r="T51" i="1"/>
  <c r="T60" i="1"/>
  <c r="T18" i="1"/>
  <c r="K51" i="2"/>
  <c r="L42" i="2"/>
  <c r="Z69" i="2"/>
  <c r="Z68" i="2"/>
  <c r="Z67" i="2"/>
  <c r="Z70" i="2"/>
  <c r="O50" i="1"/>
  <c r="O59" i="1"/>
  <c r="O67" i="1"/>
  <c r="O15" i="1"/>
  <c r="Z72" i="2"/>
  <c r="S51" i="1"/>
  <c r="S60" i="1"/>
  <c r="S18" i="1"/>
  <c r="Z71" i="2"/>
  <c r="N60" i="1"/>
  <c r="N51" i="1"/>
  <c r="N18" i="1"/>
  <c r="AB62" i="2"/>
  <c r="AB46" i="2"/>
  <c r="AB25" i="2"/>
  <c r="U59" i="1"/>
  <c r="U67" i="1"/>
  <c r="U50" i="1"/>
  <c r="U15" i="1"/>
  <c r="P51" i="1"/>
  <c r="P60" i="1"/>
  <c r="P18" i="1"/>
  <c r="R51" i="1"/>
  <c r="R60" i="1"/>
  <c r="R18" i="1"/>
  <c r="N61" i="1" l="1"/>
  <c r="N52" i="1"/>
  <c r="N21" i="1"/>
  <c r="N24" i="1" s="1"/>
  <c r="N25" i="1" s="1"/>
  <c r="P61" i="1"/>
  <c r="P52" i="1"/>
  <c r="P21" i="1"/>
  <c r="P24" i="1" s="1"/>
  <c r="P25" i="1" s="1"/>
  <c r="U51" i="1"/>
  <c r="U60" i="1"/>
  <c r="U18" i="1"/>
  <c r="S61" i="1"/>
  <c r="S52" i="1"/>
  <c r="S21" i="1"/>
  <c r="S24" i="1" s="1"/>
  <c r="S25" i="1" s="1"/>
  <c r="L51" i="2"/>
  <c r="AA67" i="2"/>
  <c r="AA68" i="2"/>
  <c r="AA69" i="2"/>
  <c r="AA70" i="2"/>
  <c r="AA71" i="2"/>
  <c r="AA72" i="2"/>
  <c r="K82" i="2"/>
  <c r="K69" i="2"/>
  <c r="K81" i="2"/>
  <c r="K80" i="2"/>
  <c r="T61" i="1"/>
  <c r="T52" i="1"/>
  <c r="T21" i="1"/>
  <c r="T24" i="1" s="1"/>
  <c r="T25" i="1" s="1"/>
  <c r="O60" i="1"/>
  <c r="O51" i="1"/>
  <c r="O18" i="1"/>
  <c r="AB64" i="2"/>
  <c r="AB63" i="2"/>
  <c r="AB76" i="2"/>
  <c r="AB31" i="2"/>
  <c r="AB35" i="2" s="1"/>
  <c r="M42" i="2" s="1"/>
  <c r="Q61" i="1"/>
  <c r="Q52" i="1"/>
  <c r="Q21" i="1"/>
  <c r="Q24" i="1" s="1"/>
  <c r="Q25" i="1" s="1"/>
  <c r="R61" i="1"/>
  <c r="R52" i="1"/>
  <c r="R21" i="1"/>
  <c r="R24" i="1" s="1"/>
  <c r="R25" i="1" s="1"/>
  <c r="M51" i="2" l="1"/>
  <c r="AB69" i="2"/>
  <c r="AB67" i="2"/>
  <c r="AB68" i="2"/>
  <c r="AB70" i="2"/>
  <c r="AB71" i="2"/>
  <c r="AB72" i="2"/>
  <c r="U61" i="1"/>
  <c r="U52" i="1"/>
  <c r="U21" i="1"/>
  <c r="U24" i="1" s="1"/>
  <c r="U25" i="1" s="1"/>
  <c r="O61" i="1"/>
  <c r="O52" i="1"/>
  <c r="O21" i="1"/>
  <c r="O24" i="1" s="1"/>
  <c r="O25" i="1" s="1"/>
  <c r="L69" i="2"/>
  <c r="L82" i="2"/>
  <c r="L81" i="2"/>
  <c r="L80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<sst xmlns="http://schemas.openxmlformats.org/spreadsheetml/2006/main" count="963" uniqueCount="624">
  <si>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</si>
  <si>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VC3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</si>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</sst>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zoomScale="85" zoomScaleNormal="85" workbookViewId="0">
      <selection activeCell="C7" sqref="C7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 ht="12.75" customHeight="1">
      <c r="A1" s="176" t="s">
        <v>0</v>
      </c>
      <c r="B1" s="176" t="s">
        <v>1</v>
      </c>
    </row>
    <row r="2" spans="1:21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6"/>
      <c r="F4" s="179"/>
      <c r="G4" s="176"/>
      <c r="H4" s="179"/>
      <c r="I4" s="180"/>
      <c r="J4" s="180"/>
      <c r="K4" s="121"/>
    </row>
    <row r="5" spans="1:21" ht="12.75" customHeight="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36549</v>
      </c>
      <c r="O6" s="187">
        <f t="shared" si="1"/>
        <v>85579</v>
      </c>
      <c r="P6" s="187">
        <f t="shared" si="1"/>
        <v>22395</v>
      </c>
      <c r="Q6" s="187">
        <f t="shared" si="1"/>
        <v>67027</v>
      </c>
      <c r="R6" s="187">
        <f t="shared" si="1"/>
        <v>104791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 ht="12.75" customHeight="1">
      <c r="A7" s="177" t="s">
        <v>9</v>
      </c>
      <c r="B7" s="177"/>
      <c r="C7" s="123">
        <f>SUMIF(PL.data!$D$3:$D$25, FSA!$A7, PL.data!E$3:E$25)</f>
        <v>290305</v>
      </c>
      <c r="D7" s="123">
        <f>SUMIF(PL.data!$D$3:$D$25, FSA!$A7, PL.data!F$3:F$25)</f>
        <v>330006</v>
      </c>
      <c r="E7" s="123">
        <f>SUMIF(PL.data!$D$3:$D$25, FSA!$A7, PL.data!G$3:G$25)</f>
        <v>122075</v>
      </c>
      <c r="F7" s="123">
        <f>SUMIF(PL.data!$D$3:$D$25, FSA!$A7, PL.data!H$3:H$25)</f>
        <v>200867</v>
      </c>
      <c r="G7" s="123">
        <f>SUMIF(PL.data!$D$3:$D$25, FSA!$A7, PL.data!I$3:I$25)</f>
        <v>514210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 ht="12.75" customHeight="1">
      <c r="A8" s="177" t="s">
        <v>11</v>
      </c>
      <c r="B8" s="191"/>
      <c r="C8" s="123">
        <f>-SUMIF(PL.data!$D$3:$D$25, FSA!$A8, PL.data!E$3:E$25)</f>
        <v>-234507</v>
      </c>
      <c r="D8" s="123">
        <f>-SUMIF(PL.data!$D$3:$D$25, FSA!$A8, PL.data!F$3:F$25)</f>
        <v>-215439</v>
      </c>
      <c r="E8" s="123">
        <f>-SUMIF(PL.data!$D$3:$D$25, FSA!$A8, PL.data!G$3:G$25)</f>
        <v>-68864</v>
      </c>
      <c r="F8" s="123">
        <f>-SUMIF(PL.data!$D$3:$D$25, FSA!$A8, PL.data!H$3:H$25)</f>
        <v>-105665</v>
      </c>
      <c r="G8" s="123">
        <f>-SUMIF(PL.data!$D$3:$D$25, FSA!$A8, PL.data!I$3:I$25)</f>
        <v>-357968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-2720</v>
      </c>
      <c r="O8" s="190">
        <f>CF.data!F12-FSA!O7-FSA!O6</f>
        <v>852</v>
      </c>
      <c r="P8" s="190">
        <f>CF.data!G12-FSA!P7-FSA!P6</f>
        <v>-2514</v>
      </c>
      <c r="Q8" s="190">
        <f>CF.data!H12-FSA!Q7-FSA!Q6</f>
        <v>-25620</v>
      </c>
      <c r="R8" s="190">
        <f>CF.data!I12-FSA!R7-FSA!R6</f>
        <v>-16044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 ht="12.75" customHeight="1">
      <c r="A9" s="176" t="s">
        <v>13</v>
      </c>
      <c r="B9" s="176"/>
      <c r="C9" s="187">
        <f t="shared" ref="C9:J9" si="3">C7+C8</f>
        <v>55798</v>
      </c>
      <c r="D9" s="187">
        <f t="shared" si="3"/>
        <v>114567</v>
      </c>
      <c r="E9" s="187">
        <f t="shared" si="3"/>
        <v>53211</v>
      </c>
      <c r="F9" s="187">
        <f t="shared" si="3"/>
        <v>95202</v>
      </c>
      <c r="G9" s="187">
        <f t="shared" si="3"/>
        <v>156242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-7486</v>
      </c>
      <c r="O9" s="190">
        <f>SUMIF(CF.data!$D$4:$D$43, $L9, CF.data!F$4:F$43)</f>
        <v>-3114</v>
      </c>
      <c r="P9" s="190">
        <f>SUMIF(CF.data!$D$4:$D$43, $L9, CF.data!G$4:G$43)</f>
        <v>-11499</v>
      </c>
      <c r="Q9" s="190">
        <f>SUMIF(CF.data!$D$4:$D$43, $L9, CF.data!H$4:H$43)</f>
        <v>-39978</v>
      </c>
      <c r="R9" s="190">
        <f>SUMIF(CF.data!$D$4:$D$43, $L9, CF.data!I$4:I$43)</f>
        <v>-34519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 ht="12.75" customHeight="1">
      <c r="A10" s="177" t="s">
        <v>15</v>
      </c>
      <c r="B10" s="191"/>
      <c r="C10" s="123">
        <f>-SUMIF(PL.data!$D$3:$D$25, FSA!$A10, PL.data!E$3:E$25)</f>
        <v>-31147</v>
      </c>
      <c r="D10" s="123">
        <f>-SUMIF(PL.data!$D$3:$D$25, FSA!$A10, PL.data!F$3:F$25)</f>
        <v>-46989</v>
      </c>
      <c r="E10" s="123">
        <f>-SUMIF(PL.data!$D$3:$D$25, FSA!$A10, PL.data!G$3:G$25)</f>
        <v>-44599</v>
      </c>
      <c r="F10" s="123">
        <f>-SUMIF(PL.data!$D$3:$D$25, FSA!$A10, PL.data!H$3:H$25)</f>
        <v>-33761</v>
      </c>
      <c r="G10" s="123">
        <f>-SUMIF(PL.data!$D$3:$D$25, FSA!$A10, PL.data!I$3:I$25)</f>
        <v>-55893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-6402</v>
      </c>
      <c r="O10" s="190">
        <f>SUMIF(CF.data!$D$4:$D$43, $L10, CF.data!F$4:F$43)</f>
        <v>-6947</v>
      </c>
      <c r="P10" s="190">
        <f>SUMIF(CF.data!$D$4:$D$43, $L10, CF.data!G$4:G$43)</f>
        <v>-9675</v>
      </c>
      <c r="Q10" s="190">
        <f>SUMIF(CF.data!$D$4:$D$43, $L10, CF.data!H$4:H$43)</f>
        <v>-2933</v>
      </c>
      <c r="R10" s="190">
        <f>SUMIF(CF.data!$D$4:$D$43, $L10, CF.data!I$4:I$43)</f>
        <v>-23500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 ht="12.75" customHeigh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19941</v>
      </c>
      <c r="O11" s="187">
        <f t="shared" si="4"/>
        <v>76370</v>
      </c>
      <c r="P11" s="187">
        <f t="shared" si="4"/>
        <v>-1293</v>
      </c>
      <c r="Q11" s="187">
        <f t="shared" si="4"/>
        <v>-1504</v>
      </c>
      <c r="R11" s="187">
        <f t="shared" si="4"/>
        <v>30728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 ht="12.75" customHeight="1">
      <c r="A12" s="176" t="s">
        <v>19</v>
      </c>
      <c r="B12" s="176"/>
      <c r="C12" s="187">
        <f t="shared" ref="C12:J12" si="5">SUM(C9:C11)</f>
        <v>24651</v>
      </c>
      <c r="D12" s="187">
        <f t="shared" si="5"/>
        <v>67578</v>
      </c>
      <c r="E12" s="187">
        <f t="shared" si="5"/>
        <v>8612</v>
      </c>
      <c r="F12" s="187">
        <f t="shared" si="5"/>
        <v>61441</v>
      </c>
      <c r="G12" s="187">
        <f t="shared" si="5"/>
        <v>100349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-201585</v>
      </c>
      <c r="O12" s="190">
        <f>SUMIF(CF.data!$D$4:$D$43, $L12, CF.data!F$4:F$43)</f>
        <v>-96254</v>
      </c>
      <c r="P12" s="190">
        <f>SUMIF(CF.data!$D$4:$D$43, $L12, CF.data!G$4:G$43)</f>
        <v>-162109</v>
      </c>
      <c r="Q12" s="190">
        <f>SUMIF(CF.data!$D$4:$D$43, $L12, CF.data!H$4:H$43)</f>
        <v>-82401</v>
      </c>
      <c r="R12" s="190">
        <f>SUMIF(CF.data!$D$4:$D$43, $L12, CF.data!I$4:I$43)</f>
        <v>-245075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 ht="12.75" customHeight="1">
      <c r="A13" s="177" t="s">
        <v>21</v>
      </c>
      <c r="B13" s="176"/>
      <c r="C13" s="123">
        <f>SUMIF(PL.data!$D$3:$D$25, FSA!$A13, PL.data!E$3:E$25)</f>
        <v>855</v>
      </c>
      <c r="D13" s="123">
        <f>SUMIF(PL.data!$D$3:$D$25, FSA!$A13, PL.data!F$3:F$25)</f>
        <v>913</v>
      </c>
      <c r="E13" s="123">
        <f>SUMIF(PL.data!$D$3:$D$25, FSA!$A13, PL.data!G$3:G$25)</f>
        <v>1917</v>
      </c>
      <c r="F13" s="123">
        <f>SUMIF(PL.data!$D$3:$D$25, FSA!$A13, PL.data!H$3:H$25)</f>
        <v>-11117</v>
      </c>
      <c r="G13" s="123">
        <f>SUMIF(PL.data!$D$3:$D$25, FSA!$A13, PL.data!I$3:I$25)</f>
        <v>-13668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-181644</v>
      </c>
      <c r="O13" s="187">
        <f t="shared" si="6"/>
        <v>-19884</v>
      </c>
      <c r="P13" s="187">
        <f t="shared" si="6"/>
        <v>-163402</v>
      </c>
      <c r="Q13" s="187">
        <f t="shared" si="6"/>
        <v>-83905</v>
      </c>
      <c r="R13" s="187">
        <f t="shared" si="6"/>
        <v>-214347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 ht="12.75" customHeight="1">
      <c r="A14" s="189" t="s">
        <v>23</v>
      </c>
      <c r="B14" s="191"/>
      <c r="C14" s="123">
        <f>-SUMIF(PL.data!$D$3:$D$25, FSA!$A14, PL.data!E$3:E$25)</f>
        <v>-4381</v>
      </c>
      <c r="D14" s="123">
        <f>-SUMIF(PL.data!$D$3:$D$25, FSA!$A14, PL.data!F$3:F$25)</f>
        <v>-4516</v>
      </c>
      <c r="E14" s="123">
        <f>-SUMIF(PL.data!$D$3:$D$25, FSA!$A14, PL.data!G$3:G$25)</f>
        <v>-2810</v>
      </c>
      <c r="F14" s="123">
        <f>-SUMIF(PL.data!$D$3:$D$25, FSA!$A14, PL.data!H$3:H$25)</f>
        <v>-16296</v>
      </c>
      <c r="G14" s="123">
        <f>-SUMIF(PL.data!$D$3:$D$25, FSA!$A14, PL.data!I$3:I$25)</f>
        <v>-24429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-3404</v>
      </c>
      <c r="O14" s="190">
        <f>SUMIF(CF.data!$D$4:$D$43, $L14, CF.data!F$4:F$43)</f>
        <v>-32501</v>
      </c>
      <c r="P14" s="190">
        <f>SUMIF(CF.data!$D$4:$D$43, $L14, CF.data!G$4:G$43)</f>
        <v>-5590</v>
      </c>
      <c r="Q14" s="190">
        <f>SUMIF(CF.data!$D$4:$D$43, $L14, CF.data!H$4:H$43)</f>
        <v>382</v>
      </c>
      <c r="R14" s="190">
        <f>SUMIF(CF.data!$D$4:$D$43, $L14, CF.data!I$4:I$43)</f>
        <v>-13009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 ht="12.75" customHeight="1">
      <c r="A15" s="177" t="s">
        <v>25</v>
      </c>
      <c r="B15" s="189"/>
      <c r="C15" s="123">
        <f t="shared" ref="C15:J15" si="7">C16-C12-C13-C14</f>
        <v>7606</v>
      </c>
      <c r="D15" s="123">
        <f t="shared" si="7"/>
        <v>1291</v>
      </c>
      <c r="E15" s="123">
        <f t="shared" si="7"/>
        <v>9841</v>
      </c>
      <c r="F15" s="123">
        <f t="shared" si="7"/>
        <v>45228</v>
      </c>
      <c r="G15" s="123">
        <f t="shared" si="7"/>
        <v>34259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-185048</v>
      </c>
      <c r="O15" s="187">
        <f t="shared" si="8"/>
        <v>-52385</v>
      </c>
      <c r="P15" s="187">
        <f t="shared" si="8"/>
        <v>-168992</v>
      </c>
      <c r="Q15" s="187">
        <f t="shared" si="8"/>
        <v>-83523</v>
      </c>
      <c r="R15" s="187">
        <f t="shared" si="8"/>
        <v>-227356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 ht="12.75" customHeight="1">
      <c r="A16" s="176" t="s">
        <v>27</v>
      </c>
      <c r="B16" s="176"/>
      <c r="C16" s="175">
        <f>SUMIF(PL.data!$D$3:$D$25, FSA!$A16, PL.data!E$3:E$25)</f>
        <v>28731</v>
      </c>
      <c r="D16" s="175">
        <f>SUMIF(PL.data!$D$3:$D$25, FSA!$A16, PL.data!F$3:F$25)</f>
        <v>65266</v>
      </c>
      <c r="E16" s="175">
        <f>SUMIF(PL.data!$D$3:$D$25, FSA!$A16, PL.data!G$3:G$25)</f>
        <v>17560</v>
      </c>
      <c r="F16" s="175">
        <f>SUMIF(PL.data!$D$3:$D$25, FSA!$A16, PL.data!H$3:H$25)</f>
        <v>79256</v>
      </c>
      <c r="G16" s="175">
        <f>SUMIF(PL.data!$D$3:$D$25, FSA!$A16, PL.data!I$3:I$25)</f>
        <v>96511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6901</v>
      </c>
      <c r="O16" s="190">
        <f>SUMIF(CF.data!$D$4:$D$43, $L16, CF.data!F$4:F$43)</f>
        <v>1174</v>
      </c>
      <c r="P16" s="190">
        <f>SUMIF(CF.data!$D$4:$D$43, $L16, CF.data!G$4:G$43)</f>
        <v>493</v>
      </c>
      <c r="Q16" s="190">
        <f>SUMIF(CF.data!$D$4:$D$43, $L16, CF.data!H$4:H$43)</f>
        <v>25941</v>
      </c>
      <c r="R16" s="190">
        <f>SUMIF(CF.data!$D$4:$D$43, $L16, CF.data!I$4:I$43)</f>
        <v>24680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 ht="12.75" customHeight="1">
      <c r="A17" s="189" t="s">
        <v>29</v>
      </c>
      <c r="B17" s="191"/>
      <c r="C17" s="123">
        <f>-SUMIF(PL.data!$D$3:$D$25, FSA!$A17, PL.data!E$3:E$25)</f>
        <v>-6799</v>
      </c>
      <c r="D17" s="123">
        <f>-SUMIF(PL.data!$D$3:$D$25, FSA!$A17, PL.data!F$3:F$25)</f>
        <v>-14153</v>
      </c>
      <c r="E17" s="123">
        <f>-SUMIF(PL.data!$D$3:$D$25, FSA!$A17, PL.data!G$3:G$25)</f>
        <v>-3645</v>
      </c>
      <c r="F17" s="123">
        <f>-SUMIF(PL.data!$D$3:$D$25, FSA!$A17, PL.data!H$3:H$25)</f>
        <v>-17994</v>
      </c>
      <c r="G17" s="123">
        <f>-SUMIF(PL.data!$D$3:$D$25, FSA!$A17, PL.data!I$3:I$25)</f>
        <v>-23072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0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 ht="12.75" customHeight="1">
      <c r="A18" s="176" t="s">
        <v>31</v>
      </c>
      <c r="B18" s="176"/>
      <c r="C18" s="187">
        <f t="shared" ref="C18:J18" si="9">C16+C17</f>
        <v>21932</v>
      </c>
      <c r="D18" s="187">
        <f t="shared" si="9"/>
        <v>51113</v>
      </c>
      <c r="E18" s="187">
        <f t="shared" si="9"/>
        <v>13915</v>
      </c>
      <c r="F18" s="187">
        <f t="shared" si="9"/>
        <v>61262</v>
      </c>
      <c r="G18" s="187">
        <f t="shared" si="9"/>
        <v>73439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-178147</v>
      </c>
      <c r="O18" s="194">
        <f t="shared" si="10"/>
        <v>-51211</v>
      </c>
      <c r="P18" s="194">
        <f t="shared" si="10"/>
        <v>-168499</v>
      </c>
      <c r="Q18" s="194">
        <f t="shared" si="10"/>
        <v>-57582</v>
      </c>
      <c r="R18" s="194">
        <f t="shared" si="10"/>
        <v>-202676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 ht="12.75" customHeigh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 ht="12.75" customHeigh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113483</v>
      </c>
      <c r="O20" s="190">
        <f>SUMIF(CF.data!$D$4:$D$43, $L20, CF.data!F$4:F$43)</f>
        <v>0</v>
      </c>
      <c r="P20" s="190">
        <f>SUMIF(CF.data!$D$4:$D$43, $L20, CF.data!G$4:G$43)</f>
        <v>-157387</v>
      </c>
      <c r="Q20" s="190">
        <f>SUMIF(CF.data!$D$4:$D$43, $L20, CF.data!H$4:H$43)</f>
        <v>-57081</v>
      </c>
      <c r="R20" s="190">
        <f>SUMIF(CF.data!$D$4:$D$43, $L20, CF.data!I$4:I$43)</f>
        <v>-100701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 ht="12.75" customHeight="1">
      <c r="A21" s="191" t="s">
        <v>36</v>
      </c>
      <c r="B21" s="191"/>
      <c r="C21" s="196">
        <f>SUMIF(CF.data!$D$4:$D$43, FSA!$A21, CF.data!E$4:E$43)</f>
        <v>11898</v>
      </c>
      <c r="D21" s="196">
        <f>SUMIF(CF.data!$D$4:$D$43, FSA!$A21, CF.data!F$4:F$43)</f>
        <v>18001</v>
      </c>
      <c r="E21" s="196">
        <f>SUMIF(CF.data!$D$4:$D$43, FSA!$A21, CF.data!G$4:G$43)</f>
        <v>13783</v>
      </c>
      <c r="F21" s="196">
        <f>SUMIF(CF.data!$D$4:$D$43, FSA!$A21, CF.data!H$4:H$43)</f>
        <v>5586</v>
      </c>
      <c r="G21" s="196">
        <f>SUMIF(CF.data!$D$4:$D$43, FSA!$A21, CF.data!I$4:I$43)</f>
        <v>4442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-64664</v>
      </c>
      <c r="O21" s="198">
        <f t="shared" si="11"/>
        <v>-51211</v>
      </c>
      <c r="P21" s="198">
        <f t="shared" si="11"/>
        <v>-325886</v>
      </c>
      <c r="Q21" s="198">
        <f t="shared" si="11"/>
        <v>-114663</v>
      </c>
      <c r="R21" s="198">
        <f t="shared" si="11"/>
        <v>-303377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 ht="12.75" customHeigh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12855</v>
      </c>
      <c r="O22" s="190">
        <f>SUMIF(CF.data!$D$4:$D$43, $L22, CF.data!F$4:F$43)</f>
        <v>48270</v>
      </c>
      <c r="P22" s="190">
        <f>SUMIF(CF.data!$D$4:$D$43, $L22, CF.data!G$4:G$43)</f>
        <v>82585</v>
      </c>
      <c r="Q22" s="190">
        <f>SUMIF(CF.data!$D$4:$D$43, $L22, CF.data!H$4:H$43)</f>
        <v>345142</v>
      </c>
      <c r="R22" s="190">
        <f>SUMIF(CF.data!$D$4:$D$43, $L22, CF.data!I$4:I$43)</f>
        <v>-297295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 ht="12.75" customHeigh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285691</v>
      </c>
      <c r="Q23" s="190">
        <f>SUMIF(CF.data!$D$4:$D$43, $L23, CF.data!H$4:H$43)</f>
        <v>0</v>
      </c>
      <c r="R23" s="190">
        <f>SUMIF(CF.data!$D$4:$D$43, $L23, CF.data!I$4:I$43)</f>
        <v>342892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 ht="12.75" customHeight="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-51809</v>
      </c>
      <c r="O24" s="199">
        <f t="shared" si="12"/>
        <v>-2941</v>
      </c>
      <c r="P24" s="199">
        <f t="shared" si="12"/>
        <v>42390</v>
      </c>
      <c r="Q24" s="199">
        <f t="shared" si="12"/>
        <v>230479</v>
      </c>
      <c r="R24" s="199">
        <f t="shared" si="12"/>
        <v>-257780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 ht="12.75" customHeight="1">
      <c r="A25" s="195" t="s">
        <v>8</v>
      </c>
      <c r="B25" s="195"/>
      <c r="C25" s="196">
        <f t="shared" ref="C25:J25" si="13">C12+C21+C22</f>
        <v>36549</v>
      </c>
      <c r="D25" s="196">
        <f t="shared" si="13"/>
        <v>85579</v>
      </c>
      <c r="E25" s="196">
        <f t="shared" si="13"/>
        <v>22395</v>
      </c>
      <c r="F25" s="196">
        <f t="shared" si="13"/>
        <v>67027</v>
      </c>
      <c r="G25" s="196">
        <f t="shared" si="13"/>
        <v>104791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-1</v>
      </c>
      <c r="O25" s="200">
        <f>O24-CF.data!F40</f>
        <v>0</v>
      </c>
      <c r="P25" s="200">
        <f>P24-CF.data!G40</f>
        <v>0</v>
      </c>
      <c r="Q25" s="200">
        <f>Q24-CF.data!H40</f>
        <v>1</v>
      </c>
      <c r="R25" s="200">
        <f>R24-CF.data!I40</f>
        <v>-3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 ht="12.75" customHeight="1">
      <c r="A26" s="195" t="s">
        <v>45</v>
      </c>
      <c r="B26" s="176"/>
      <c r="C26" s="196">
        <f t="shared" ref="C26:J26" si="14">C25+C24</f>
        <v>36549</v>
      </c>
      <c r="D26" s="196">
        <f t="shared" si="14"/>
        <v>85579</v>
      </c>
      <c r="E26" s="196">
        <f t="shared" si="14"/>
        <v>22395</v>
      </c>
      <c r="F26" s="196">
        <f t="shared" si="14"/>
        <v>67027</v>
      </c>
      <c r="G26" s="196">
        <f t="shared" si="14"/>
        <v>104791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 ht="12.75" customHeight="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 ht="12.75" customHeight="1">
      <c r="A29" s="177" t="s">
        <v>48</v>
      </c>
      <c r="B29" s="189"/>
      <c r="C29" s="202">
        <f>SUMIF(BS.data!$D$5:$D$116,FSA!$A29,BS.data!E$5:E$116)</f>
        <v>120159</v>
      </c>
      <c r="D29" s="202">
        <f>SUMIF(BS.data!$D$5:$D$116,FSA!$A29,BS.data!F$5:F$116)</f>
        <v>117218</v>
      </c>
      <c r="E29" s="202">
        <f>SUMIF(BS.data!$D$5:$D$116,FSA!$A29,BS.data!G$5:G$116)</f>
        <v>359608</v>
      </c>
      <c r="F29" s="202">
        <f>SUMIF(BS.data!$D$5:$D$116,FSA!$A29,BS.data!H$5:H$116)</f>
        <v>653685</v>
      </c>
      <c r="G29" s="202">
        <f>SUMIF(BS.data!$D$5:$D$116,FSA!$A29,BS.data!I$5:I$116)</f>
        <v>444309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 ht="12.75" customHeight="1">
      <c r="A30" s="177" t="s">
        <v>50</v>
      </c>
      <c r="B30" s="189"/>
      <c r="C30" s="202">
        <f>SUMIF(BS.data!$D$5:$D$116,FSA!$A30,BS.data!E$5:E$116)</f>
        <v>154916</v>
      </c>
      <c r="D30" s="202">
        <f>SUMIF(BS.data!$D$5:$D$116,FSA!$A30,BS.data!F$5:F$116)</f>
        <v>141410</v>
      </c>
      <c r="E30" s="202">
        <f>SUMIF(BS.data!$D$5:$D$116,FSA!$A30,BS.data!G$5:G$116)</f>
        <v>86949</v>
      </c>
      <c r="F30" s="202">
        <f>SUMIF(BS.data!$D$5:$D$116,FSA!$A30,BS.data!H$5:H$116)</f>
        <v>60444</v>
      </c>
      <c r="G30" s="202">
        <f>SUMIF(BS.data!$D$5:$D$116,FSA!$A30,BS.data!I$5:I$116)</f>
        <v>54922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0.13675617023475306</v>
      </c>
      <c r="P30" s="204">
        <f t="shared" si="17"/>
        <v>-0.63008248334878758</v>
      </c>
      <c r="Q30" s="204">
        <f t="shared" si="17"/>
        <v>0.64543927913168142</v>
      </c>
      <c r="R30" s="204">
        <f t="shared" si="17"/>
        <v>1.5599526054553512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 ht="12.75" customHeight="1">
      <c r="A31" s="189" t="s">
        <v>53</v>
      </c>
      <c r="B31" s="189"/>
      <c r="C31" s="202">
        <f>SUMIF(BS.data!$D$5:$D$116,FSA!$A31,BS.data!E$5:E$116)</f>
        <v>138452</v>
      </c>
      <c r="D31" s="202">
        <f>SUMIF(BS.data!$D$5:$D$116,FSA!$A31,BS.data!F$5:F$116)</f>
        <v>160650</v>
      </c>
      <c r="E31" s="202">
        <f>SUMIF(BS.data!$D$5:$D$116,FSA!$A31,BS.data!G$5:G$116)</f>
        <v>330221</v>
      </c>
      <c r="F31" s="202">
        <f>SUMIF(BS.data!$D$5:$D$116,FSA!$A31,BS.data!H$5:H$116)</f>
        <v>423724</v>
      </c>
      <c r="G31" s="202">
        <f>SUMIF(BS.data!$D$5:$D$116,FSA!$A31,BS.data!I$5:I$116)</f>
        <v>2422099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0.19220475017653846</v>
      </c>
      <c r="O31" s="205">
        <f t="shared" si="18"/>
        <v>0.34716641515608809</v>
      </c>
      <c r="P31" s="205">
        <f t="shared" si="18"/>
        <v>0.43588777390948186</v>
      </c>
      <c r="Q31" s="205">
        <f t="shared" si="18"/>
        <v>0.47395540332657926</v>
      </c>
      <c r="R31" s="205">
        <f t="shared" si="18"/>
        <v>0.30384862215826219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 ht="12.75" customHeight="1">
      <c r="A32" s="120" t="s">
        <v>55</v>
      </c>
      <c r="C32" s="202">
        <f>SUMIF(BS.data!$D$5:$D$116,FSA!$A32,BS.data!E$5:E$116)</f>
        <v>42905</v>
      </c>
      <c r="D32" s="202">
        <f>SUMIF(BS.data!$D$5:$D$116,FSA!$A32,BS.data!F$5:F$116)</f>
        <v>65613</v>
      </c>
      <c r="E32" s="202">
        <f>SUMIF(BS.data!$D$5:$D$116,FSA!$A32,BS.data!G$5:G$116)</f>
        <v>100974</v>
      </c>
      <c r="F32" s="202">
        <f>SUMIF(BS.data!$D$5:$D$116,FSA!$A32,BS.data!H$5:H$116)</f>
        <v>262945</v>
      </c>
      <c r="G32" s="202">
        <f>SUMIF(BS.data!$D$5:$D$116,FSA!$A32,BS.data!I$5:I$116)</f>
        <v>405430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0.12589862386111159</v>
      </c>
      <c r="O32" s="206">
        <f t="shared" si="19"/>
        <v>0.25932558801961175</v>
      </c>
      <c r="P32" s="206">
        <f t="shared" si="19"/>
        <v>0.18345279541265616</v>
      </c>
      <c r="Q32" s="206">
        <f t="shared" si="19"/>
        <v>0.33368846052363005</v>
      </c>
      <c r="R32" s="206">
        <f t="shared" si="19"/>
        <v>0.20379028023570137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 ht="12.75" customHeight="1">
      <c r="A33" s="120" t="s">
        <v>57</v>
      </c>
      <c r="C33" s="202">
        <f>SUMIF(BS.data!$D$5:$D$116,FSA!$A33,BS.data!E$5:E$116)</f>
        <v>400</v>
      </c>
      <c r="D33" s="202">
        <f>SUMIF(BS.data!$D$5:$D$116,FSA!$A33,BS.data!F$5:F$116)</f>
        <v>471</v>
      </c>
      <c r="E33" s="202">
        <f>SUMIF(BS.data!$D$5:$D$116,FSA!$A33,BS.data!G$5:G$116)</f>
        <v>10</v>
      </c>
      <c r="F33" s="202">
        <f>SUMIF(BS.data!$D$5:$D$116,FSA!$A33,BS.data!H$5:H$116)</f>
        <v>1111</v>
      </c>
      <c r="G33" s="202">
        <f>SUMIF(BS.data!$D$5:$D$116,FSA!$A33,BS.data!I$5:I$116)</f>
        <v>80370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6.8689826217254266E-2</v>
      </c>
      <c r="O33" s="205">
        <f t="shared" si="20"/>
        <v>0.23142003478724629</v>
      </c>
      <c r="P33" s="205">
        <f t="shared" si="20"/>
        <v>-1.0591849272987917E-2</v>
      </c>
      <c r="Q33" s="205">
        <f t="shared" si="20"/>
        <v>-7.4875415075647067E-3</v>
      </c>
      <c r="R33" s="205">
        <f t="shared" si="20"/>
        <v>5.9757686548297391E-2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 ht="12.75" customHeight="1">
      <c r="A34" s="189" t="s">
        <v>59</v>
      </c>
      <c r="B34" s="189"/>
      <c r="C34" s="202">
        <f>SUMIF(BS.data!$D$5:$D$116,FSA!$A34,BS.data!E$5:E$116)</f>
        <v>118288</v>
      </c>
      <c r="D34" s="202">
        <f>SUMIF(BS.data!$D$5:$D$116,FSA!$A34,BS.data!F$5:F$116)</f>
        <v>252143</v>
      </c>
      <c r="E34" s="202">
        <f>SUMIF(BS.data!$D$5:$D$116,FSA!$A34,BS.data!G$5:G$116)</f>
        <v>228580</v>
      </c>
      <c r="F34" s="202">
        <f>SUMIF(BS.data!$D$5:$D$116,FSA!$A34,BS.data!H$5:H$116)</f>
        <v>88860</v>
      </c>
      <c r="G34" s="202">
        <f>SUMIF(BS.data!$D$5:$D$116,FSA!$A34,BS.data!I$5:I$116)</f>
        <v>120528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0.1315395606425612</v>
      </c>
      <c r="P34" s="207">
        <f t="shared" si="21"/>
        <v>2.6966506328259296E-2</v>
      </c>
      <c r="Q34" s="207">
        <f t="shared" si="21"/>
        <v>8.4758399266240916E-2</v>
      </c>
      <c r="R34" s="207">
        <f t="shared" si="21"/>
        <v>8.7413446665799324E-2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 ht="12.75" customHeight="1">
      <c r="A35" s="177" t="s">
        <v>61</v>
      </c>
      <c r="B35" s="202"/>
      <c r="C35" s="202">
        <f>SUMIF(BS.data!$D$5:$D$116,FSA!$A35,BS.data!E$5:E$116)</f>
        <v>86749</v>
      </c>
      <c r="D35" s="202">
        <f>SUMIF(BS.data!$D$5:$D$116,FSA!$A35,BS.data!F$5:F$116)</f>
        <v>81385</v>
      </c>
      <c r="E35" s="202">
        <f>SUMIF(BS.data!$D$5:$D$116,FSA!$A35,BS.data!G$5:G$116)</f>
        <v>75862</v>
      </c>
      <c r="F35" s="202">
        <f>SUMIF(BS.data!$D$5:$D$116,FSA!$A35,BS.data!H$5:H$116)</f>
        <v>19513</v>
      </c>
      <c r="G35" s="202">
        <f>SUMIF(BS.data!$D$5:$D$116,FSA!$A35,BS.data!I$5:I$116)</f>
        <v>163159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163.87427804342951</v>
      </c>
      <c r="P35" s="131">
        <f t="shared" si="22"/>
        <v>341.39272987917263</v>
      </c>
      <c r="Q35" s="131">
        <f t="shared" si="22"/>
        <v>133.91558842418118</v>
      </c>
      <c r="R35" s="131">
        <f t="shared" si="22"/>
        <v>40.944934948756348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 ht="12.75" customHeight="1">
      <c r="A36" s="177" t="s">
        <v>63</v>
      </c>
      <c r="B36" s="189"/>
      <c r="C36" s="202">
        <f>SUMIF(BS.data!$D$5:$D$116,FSA!$A36,BS.data!E$5:E$116)</f>
        <v>142896</v>
      </c>
      <c r="D36" s="202">
        <f>SUMIF(BS.data!$D$5:$D$116,FSA!$A36,BS.data!F$5:F$116)</f>
        <v>170133</v>
      </c>
      <c r="E36" s="202">
        <f>SUMIF(BS.data!$D$5:$D$116,FSA!$A36,BS.data!G$5:G$116)</f>
        <v>145818</v>
      </c>
      <c r="F36" s="202">
        <f>SUMIF(BS.data!$D$5:$D$116,FSA!$A36,BS.data!H$5:H$116)</f>
        <v>6606</v>
      </c>
      <c r="G36" s="202">
        <f>SUMIF(BS.data!$D$5:$D$116,FSA!$A36,BS.data!I$5:I$116)</f>
        <v>19651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253.37155761027486</v>
      </c>
      <c r="P36" s="131">
        <f t="shared" si="23"/>
        <v>1300.8822824697957</v>
      </c>
      <c r="Q36" s="131">
        <f t="shared" si="23"/>
        <v>1302.1810675247243</v>
      </c>
      <c r="R36" s="131">
        <f t="shared" si="23"/>
        <v>1450.8634780203818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 ht="12.75" customHeight="1">
      <c r="A37" s="189" t="s">
        <v>65</v>
      </c>
      <c r="B37" s="189"/>
      <c r="C37" s="202">
        <f>SUMIF(BS.data!$D$5:$D$116,FSA!$A37,BS.data!E$5:E$116)</f>
        <v>39070</v>
      </c>
      <c r="D37" s="202">
        <f>SUMIF(BS.data!$D$5:$D$116,FSA!$A37,BS.data!F$5:F$116)</f>
        <v>36483</v>
      </c>
      <c r="E37" s="202">
        <f>SUMIF(BS.data!$D$5:$D$116,FSA!$A37,BS.data!G$5:G$116)</f>
        <v>3233</v>
      </c>
      <c r="F37" s="202">
        <f>SUMIF(BS.data!$D$5:$D$116,FSA!$A37,BS.data!H$5:H$116)</f>
        <v>2970</v>
      </c>
      <c r="G37" s="202">
        <f>SUMIF(BS.data!$D$5:$D$116,FSA!$A37,BS.data!I$5:I$116)</f>
        <v>2883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156.82247643184382</v>
      </c>
      <c r="P37" s="131">
        <f t="shared" si="24"/>
        <v>369.05208091310413</v>
      </c>
      <c r="Q37" s="131">
        <f t="shared" si="24"/>
        <v>176.89192258552976</v>
      </c>
      <c r="R37" s="131">
        <f t="shared" si="24"/>
        <v>259.50200157555986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 ht="12.75" customHeight="1">
      <c r="A38" s="176" t="s">
        <v>67</v>
      </c>
      <c r="B38" s="176"/>
      <c r="C38" s="208">
        <f t="shared" ref="C38:J38" si="25">SUM(C29:C37)</f>
        <v>843835</v>
      </c>
      <c r="D38" s="208">
        <f t="shared" si="25"/>
        <v>1025506</v>
      </c>
      <c r="E38" s="208">
        <f t="shared" si="25"/>
        <v>1331255</v>
      </c>
      <c r="F38" s="208">
        <f t="shared" si="25"/>
        <v>1519858</v>
      </c>
      <c r="G38" s="208">
        <f t="shared" si="25"/>
        <v>3713351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135551</v>
      </c>
      <c r="O38" s="209">
        <f t="shared" si="26"/>
        <v>191346</v>
      </c>
      <c r="P38" s="209">
        <f t="shared" si="26"/>
        <v>387029</v>
      </c>
      <c r="Q38" s="209">
        <f t="shared" si="26"/>
        <v>668678</v>
      </c>
      <c r="R38" s="209">
        <f t="shared" si="26"/>
        <v>1145429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0.49528947958521968</v>
      </c>
      <c r="P39" s="133">
        <f t="shared" si="27"/>
        <v>2.3689330329715337</v>
      </c>
      <c r="Q39" s="133">
        <f t="shared" si="27"/>
        <v>2.6278756590181565</v>
      </c>
      <c r="R39" s="133">
        <f t="shared" si="27"/>
        <v>1.7639748351840687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 ht="12.75" customHeight="1">
      <c r="A40" s="189" t="s">
        <v>70</v>
      </c>
      <c r="B40" s="189"/>
      <c r="C40" s="202">
        <f>SUMIF(BS.data!$D$5:$D$116,FSA!$A40,BS.data!E$5:E$116)</f>
        <v>108171</v>
      </c>
      <c r="D40" s="202">
        <f>SUMIF(BS.data!$D$5:$D$116,FSA!$A40,BS.data!F$5:F$116)</f>
        <v>76956</v>
      </c>
      <c r="E40" s="202">
        <f>SUMIF(BS.data!$D$5:$D$116,FSA!$A40,BS.data!G$5:G$116)</f>
        <v>62301</v>
      </c>
      <c r="F40" s="202">
        <f>SUMIF(BS.data!$D$5:$D$116,FSA!$A40,BS.data!H$5:H$116)</f>
        <v>40117</v>
      </c>
      <c r="G40" s="202">
        <f>SUMIF(BS.data!$D$5:$D$116,FSA!$A40,BS.data!I$5:I$116)</f>
        <v>468888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2.1084691833663975</v>
      </c>
      <c r="P40" s="210">
        <f t="shared" si="28"/>
        <v>0.77274640687954776</v>
      </c>
      <c r="Q40" s="210">
        <f t="shared" si="28"/>
        <v>2.6356348081666927</v>
      </c>
      <c r="R40" s="210">
        <f t="shared" si="28"/>
        <v>39.167460105876529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 ht="12.75" customHeight="1">
      <c r="A41" s="189" t="s">
        <v>72</v>
      </c>
      <c r="B41" s="189"/>
      <c r="C41" s="202">
        <f>SUMIF(BS.data!$D$5:$D$116,FSA!$A41,BS.data!E$5:E$116)</f>
        <v>57267</v>
      </c>
      <c r="D41" s="202">
        <f>SUMIF(BS.data!$D$5:$D$116,FSA!$A41,BS.data!F$5:F$116)</f>
        <v>77719</v>
      </c>
      <c r="E41" s="202">
        <f>SUMIF(BS.data!$D$5:$D$116,FSA!$A41,BS.data!G$5:G$116)</f>
        <v>54919</v>
      </c>
      <c r="F41" s="202">
        <f>SUMIF(BS.data!$D$5:$D$116,FSA!$A41,BS.data!H$5:H$116)</f>
        <v>36697</v>
      </c>
      <c r="G41" s="202">
        <f>SUMIF(BS.data!$D$5:$D$116,FSA!$A41,BS.data!I$5:I$116)</f>
        <v>152035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0.28609850395024372</v>
      </c>
      <c r="O41" s="137">
        <f t="shared" si="29"/>
        <v>1.8055108049552802</v>
      </c>
      <c r="P41" s="137">
        <f t="shared" si="29"/>
        <v>0.40557208154973517</v>
      </c>
      <c r="Q41" s="137">
        <f t="shared" si="29"/>
        <v>-6.8385248836376658E-2</v>
      </c>
      <c r="R41" s="137">
        <f t="shared" si="29"/>
        <v>2.9286357496623143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 ht="12.75" customHeight="1">
      <c r="A42" s="189" t="s">
        <v>74</v>
      </c>
      <c r="C42" s="202">
        <f>SUMIF(BS.data!$D$5:$D$116,FSA!$A42,BS.data!E$5:E$116)</f>
        <v>28896</v>
      </c>
      <c r="D42" s="202">
        <f>SUMIF(BS.data!$D$5:$D$116,FSA!$A42,BS.data!F$5:F$116)</f>
        <v>15947</v>
      </c>
      <c r="E42" s="202">
        <f>SUMIF(BS.data!$D$5:$D$116,FSA!$A42,BS.data!G$5:G$116)</f>
        <v>8048</v>
      </c>
      <c r="F42" s="202">
        <f>SUMIF(BS.data!$D$5:$D$116,FSA!$A42,BS.data!H$5:H$116)</f>
        <v>0</v>
      </c>
      <c r="G42" s="202">
        <f>SUMIF(BS.data!$D$5:$D$116,FSA!$A42,BS.data!I$5:I$116)</f>
        <v>1193173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1.1725598939046865E-2</v>
      </c>
      <c r="O42" s="138">
        <f t="shared" si="30"/>
        <v>9.8486088131730945E-2</v>
      </c>
      <c r="P42" s="138">
        <f t="shared" si="30"/>
        <v>4.5791521605570346E-2</v>
      </c>
      <c r="Q42" s="138">
        <f t="shared" si="30"/>
        <v>-1.9017558882245466E-3</v>
      </c>
      <c r="R42" s="138">
        <f t="shared" si="30"/>
        <v>2.5299002353124211E-2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 ht="12.75" customHeight="1">
      <c r="A43" s="189" t="s">
        <v>76</v>
      </c>
      <c r="C43" s="202">
        <f>SUMIF(BS.data!$D$5:$D$116,FSA!$A43,BS.data!E$5:E$116)</f>
        <v>6788</v>
      </c>
      <c r="D43" s="202">
        <f>SUMIF(BS.data!$D$5:$D$116,FSA!$A43,BS.data!F$5:F$116)</f>
        <v>6176</v>
      </c>
      <c r="E43" s="202">
        <f>SUMIF(BS.data!$D$5:$D$116,FSA!$A43,BS.data!G$5:G$116)</f>
        <v>5857</v>
      </c>
      <c r="F43" s="202">
        <f>SUMIF(BS.data!$D$5:$D$116,FSA!$A43,BS.data!H$5:H$116)</f>
        <v>2732</v>
      </c>
      <c r="G43" s="202">
        <f>SUMIF(BS.data!$D$5:$D$116,FSA!$A43,BS.data!I$5:I$116)</f>
        <v>3296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 ht="12.75" customHeight="1">
      <c r="A44" s="189" t="s">
        <v>77</v>
      </c>
      <c r="B44" s="189"/>
      <c r="C44" s="202">
        <f>SUMIF(BS.data!$D$5:$D$116,FSA!$A44,BS.data!E$5:E$116)</f>
        <v>125083</v>
      </c>
      <c r="D44" s="202">
        <f>SUMIF(BS.data!$D$5:$D$116,FSA!$A44,BS.data!F$5:F$116)</f>
        <v>224441</v>
      </c>
      <c r="E44" s="202">
        <f>SUMIF(BS.data!$D$5:$D$116,FSA!$A44,BS.data!G$5:G$116)</f>
        <v>211408</v>
      </c>
      <c r="F44" s="202">
        <f>SUMIF(BS.data!$D$5:$D$116,FSA!$A44,BS.data!H$5:H$116)</f>
        <v>91979</v>
      </c>
      <c r="G44" s="202">
        <f>SUMIF(BS.data!$D$5:$D$116,FSA!$A44,BS.data!I$5:I$116)</f>
        <v>417903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 ht="12.75" customHeight="1">
      <c r="A45" s="189" t="s">
        <v>79</v>
      </c>
      <c r="B45" s="189"/>
      <c r="C45" s="202">
        <f>SUMIF(BS.data!$D$5:$D$116,FSA!$A45,BS.data!E$5:E$116)</f>
        <v>36720</v>
      </c>
      <c r="D45" s="202">
        <f>SUMIF(BS.data!$D$5:$D$116,FSA!$A45,BS.data!F$5:F$116)</f>
        <v>44172</v>
      </c>
      <c r="E45" s="202">
        <f>SUMIF(BS.data!$D$5:$D$116,FSA!$A45,BS.data!G$5:G$116)</f>
        <v>58053</v>
      </c>
      <c r="F45" s="202">
        <f>SUMIF(BS.data!$D$5:$D$116,FSA!$A45,BS.data!H$5:H$116)</f>
        <v>24310</v>
      </c>
      <c r="G45" s="202">
        <f>SUMIF(BS.data!$D$5:$D$116,FSA!$A45,BS.data!I$5:I$116)</f>
        <v>34996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0.25379336955501558</v>
      </c>
      <c r="O45" s="136">
        <f t="shared" si="31"/>
        <v>0.33514853422144686</v>
      </c>
      <c r="P45" s="136">
        <f t="shared" si="31"/>
        <v>0.27941431199117978</v>
      </c>
      <c r="Q45" s="136">
        <f t="shared" si="31"/>
        <v>0.69147886964075833</v>
      </c>
      <c r="R45" s="136">
        <f t="shared" si="31"/>
        <v>0.20345995424867672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 ht="12.75" customHeight="1">
      <c r="A46" s="189" t="s">
        <v>81</v>
      </c>
      <c r="B46" s="189"/>
      <c r="C46" s="202">
        <f>SUMIF(BS.data!$D$5:$D$116,FSA!$A46,BS.data!E$5:E$116)</f>
        <v>32763</v>
      </c>
      <c r="D46" s="202">
        <f>SUMIF(BS.data!$D$5:$D$116,FSA!$A46,BS.data!F$5:F$116)</f>
        <v>99484</v>
      </c>
      <c r="E46" s="202">
        <f>SUMIF(BS.data!$D$5:$D$116,FSA!$A46,BS.data!G$5:G$116)</f>
        <v>48092</v>
      </c>
      <c r="F46" s="202">
        <f>SUMIF(BS.data!$D$5:$D$116,FSA!$A46,BS.data!H$5:H$116)</f>
        <v>418663</v>
      </c>
      <c r="G46" s="202">
        <f>SUMIF(BS.data!$D$5:$D$116,FSA!$A46,BS.data!I$5:I$116)</f>
        <v>120426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0.83334383439321613</v>
      </c>
      <c r="O46" s="137">
        <f t="shared" si="32"/>
        <v>0.73512671185362399</v>
      </c>
      <c r="P46" s="137">
        <f t="shared" si="32"/>
        <v>1.2046595356031511</v>
      </c>
      <c r="Q46" s="137">
        <f t="shared" si="32"/>
        <v>1.0619497840854053</v>
      </c>
      <c r="R46" s="137">
        <f t="shared" si="32"/>
        <v>0.47691645010177952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 ht="12.75" customHeight="1">
      <c r="A47" s="189" t="s">
        <v>83</v>
      </c>
      <c r="B47" s="189"/>
      <c r="C47" s="202">
        <f>SUMIF(BS.data!$D$5:$D$116,FSA!$A47,BS.data!E$5:E$116)</f>
        <v>64583</v>
      </c>
      <c r="D47" s="202">
        <f>SUMIF(BS.data!$D$5:$D$116,FSA!$A47,BS.data!F$5:F$116)</f>
        <v>46131</v>
      </c>
      <c r="E47" s="202">
        <f>SUMIF(BS.data!$D$5:$D$116,FSA!$A47,BS.data!G$5:G$116)</f>
        <v>155159</v>
      </c>
      <c r="F47" s="202">
        <f>SUMIF(BS.data!$D$5:$D$116,FSA!$A47,BS.data!H$5:H$116)</f>
        <v>122599</v>
      </c>
      <c r="G47" s="202">
        <f>SUMIF(BS.data!$D$5:$D$116,FSA!$A47,BS.data!I$5:I$116)</f>
        <v>123541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2.6634381241620839</v>
      </c>
      <c r="O47" s="211">
        <f t="shared" si="33"/>
        <v>1.7015272438331834</v>
      </c>
      <c r="P47" s="211">
        <f t="shared" si="33"/>
        <v>9.075731189997768</v>
      </c>
      <c r="Q47" s="211">
        <f t="shared" si="33"/>
        <v>8.0752830948722156</v>
      </c>
      <c r="R47" s="211">
        <f t="shared" si="33"/>
        <v>2.3281293240831751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97346</v>
      </c>
      <c r="D48" s="208">
        <f t="shared" si="34"/>
        <v>145615</v>
      </c>
      <c r="E48" s="208">
        <f t="shared" si="34"/>
        <v>203251</v>
      </c>
      <c r="F48" s="208">
        <f t="shared" si="34"/>
        <v>541262</v>
      </c>
      <c r="G48" s="208">
        <f t="shared" si="34"/>
        <v>243967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2.6634381241620839</v>
      </c>
      <c r="O48" s="174">
        <f t="shared" si="35"/>
        <v>1.7015272438331834</v>
      </c>
      <c r="P48" s="174">
        <f t="shared" si="35"/>
        <v>9.075731189997768</v>
      </c>
      <c r="Q48" s="174">
        <f t="shared" si="35"/>
        <v>8.0752830948722156</v>
      </c>
      <c r="R48" s="174">
        <f t="shared" si="35"/>
        <v>2.3281293240831751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 ht="12.75" customHeight="1">
      <c r="A49" s="176" t="s">
        <v>87</v>
      </c>
      <c r="B49" s="176"/>
      <c r="C49" s="208">
        <f t="shared" ref="C49:J49" si="36">SUM(C40:C47)</f>
        <v>460271</v>
      </c>
      <c r="D49" s="208">
        <f t="shared" si="36"/>
        <v>591026</v>
      </c>
      <c r="E49" s="208">
        <f t="shared" si="36"/>
        <v>603837</v>
      </c>
      <c r="F49" s="208">
        <f t="shared" si="36"/>
        <v>737097</v>
      </c>
      <c r="G49" s="208">
        <f t="shared" si="36"/>
        <v>2514258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0.20484662954820948</v>
      </c>
      <c r="O49" s="136">
        <f t="shared" si="37"/>
        <v>0.52446519932699243</v>
      </c>
      <c r="P49" s="136">
        <f t="shared" si="37"/>
        <v>-6.36159231688897E-3</v>
      </c>
      <c r="Q49" s="136">
        <f t="shared" si="37"/>
        <v>-2.778691280747586E-3</v>
      </c>
      <c r="R49" s="136">
        <f t="shared" si="37"/>
        <v>0.12595146064836638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 ht="12.75" customHeight="1">
      <c r="L50" s="177" t="s">
        <v>89</v>
      </c>
      <c r="N50" s="136">
        <f t="shared" ref="N50:U50" si="38">N13/C48</f>
        <v>-1.8659626486964025</v>
      </c>
      <c r="O50" s="136">
        <f t="shared" si="38"/>
        <v>-0.13655186622257323</v>
      </c>
      <c r="P50" s="136">
        <f t="shared" si="38"/>
        <v>-0.803941924024974</v>
      </c>
      <c r="Q50" s="136">
        <f t="shared" si="38"/>
        <v>-0.1550173483451637</v>
      </c>
      <c r="R50" s="136">
        <f t="shared" si="38"/>
        <v>-0.87859013719068557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 ht="12.75" customHeight="1">
      <c r="A51" s="189" t="s">
        <v>90</v>
      </c>
      <c r="B51" s="189"/>
      <c r="C51" s="202">
        <f>SUMIF(BS.data!$D$5:$D$116,FSA!$A51,BS.data!E$5:E$116)</f>
        <v>285952</v>
      </c>
      <c r="D51" s="202">
        <f>SUMIF(BS.data!$D$5:$D$116,FSA!$A51,BS.data!F$5:F$116)</f>
        <v>328519</v>
      </c>
      <c r="E51" s="202">
        <f>SUMIF(BS.data!$D$5:$D$116,FSA!$A51,BS.data!G$5:G$116)</f>
        <v>614210</v>
      </c>
      <c r="F51" s="202">
        <f>SUMIF(BS.data!$D$5:$D$116,FSA!$A51,BS.data!H$5:H$116)</f>
        <v>672172</v>
      </c>
      <c r="G51" s="202">
        <f>SUMIF(BS.data!$D$5:$D$116,FSA!$A51,BS.data!I$5:I$116)</f>
        <v>1015064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-1.9009307007992111</v>
      </c>
      <c r="O51" s="136">
        <f t="shared" si="39"/>
        <v>-0.35975002575284137</v>
      </c>
      <c r="P51" s="136">
        <f t="shared" si="39"/>
        <v>-0.83144486373990778</v>
      </c>
      <c r="Q51" s="136">
        <f t="shared" si="39"/>
        <v>-0.15431159032039937</v>
      </c>
      <c r="R51" s="136">
        <f t="shared" si="39"/>
        <v>-0.93191292264937475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 ht="12.75" customHeight="1">
      <c r="A52" s="189" t="s">
        <v>92</v>
      </c>
      <c r="B52" s="189"/>
      <c r="C52" s="202">
        <f>SUMIF(BS.data!$D$5:$D$116,FSA!$A52,BS.data!E$5:E$116)</f>
        <v>65614</v>
      </c>
      <c r="D52" s="202">
        <f>SUMIF(BS.data!$D$5:$D$116,FSA!$A52,BS.data!F$5:F$116)</f>
        <v>73439</v>
      </c>
      <c r="E52" s="202">
        <f>SUMIF(BS.data!$D$5:$D$116,FSA!$A52,BS.data!G$5:G$116)</f>
        <v>87292</v>
      </c>
      <c r="F52" s="202">
        <f>SUMIF(BS.data!$D$5:$D$116,FSA!$A52,BS.data!H$5:H$116)</f>
        <v>90531</v>
      </c>
      <c r="G52" s="202">
        <f>SUMIF(BS.data!$D$5:$D$116,FSA!$A52,BS.data!I$5:I$116)</f>
        <v>163924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-1.830039241468576</v>
      </c>
      <c r="O52" s="136">
        <f t="shared" si="40"/>
        <v>-0.35168766953953917</v>
      </c>
      <c r="P52" s="136">
        <f t="shared" si="40"/>
        <v>-0.82901929141800035</v>
      </c>
      <c r="Q52" s="136">
        <f t="shared" si="40"/>
        <v>-0.10638470832979223</v>
      </c>
      <c r="R52" s="136">
        <f t="shared" si="40"/>
        <v>-0.83075170002500343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31998</v>
      </c>
      <c r="D53" s="202">
        <f>SUMIF(BS.data!$D$5:$D$116,FSA!$A53,BS.data!F$5:F$116)</f>
        <v>32521</v>
      </c>
      <c r="E53" s="202">
        <f>SUMIF(BS.data!$D$5:$D$116,FSA!$A53,BS.data!G$5:G$116)</f>
        <v>25916</v>
      </c>
      <c r="F53" s="202">
        <f>SUMIF(BS.data!$D$5:$D$116,FSA!$A53,BS.data!H$5:H$116)</f>
        <v>20057</v>
      </c>
      <c r="G53" s="202">
        <f>SUMIF(BS.data!$D$5:$D$116,FSA!$A53,BS.data!I$5:I$116)</f>
        <v>20103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0.2024204113035703</v>
      </c>
      <c r="O53" s="172">
        <f t="shared" si="41"/>
        <v>0.25101966233058781</v>
      </c>
      <c r="P53" s="172">
        <f t="shared" si="41"/>
        <v>0.21839236076413848</v>
      </c>
      <c r="Q53" s="172">
        <f t="shared" si="41"/>
        <v>0.40880136432778308</v>
      </c>
      <c r="R53" s="172">
        <f t="shared" si="41"/>
        <v>0.16906250476418827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 ht="12.75" customHeight="1">
      <c r="A54" s="134" t="s">
        <v>96</v>
      </c>
      <c r="C54" s="212">
        <f t="shared" ref="C54:J54" si="42">SUM(C51:C53)</f>
        <v>383564</v>
      </c>
      <c r="D54" s="212">
        <f t="shared" si="42"/>
        <v>434479</v>
      </c>
      <c r="E54" s="212">
        <f t="shared" si="42"/>
        <v>727418</v>
      </c>
      <c r="F54" s="212">
        <f t="shared" si="42"/>
        <v>782760</v>
      </c>
      <c r="G54" s="212">
        <f t="shared" si="42"/>
        <v>1199091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 ht="12.75" customHeight="1">
      <c r="A55" s="176" t="s">
        <v>98</v>
      </c>
      <c r="B55" s="176"/>
      <c r="C55" s="208">
        <f t="shared" ref="C55:J55" si="43">C54+C49</f>
        <v>843835</v>
      </c>
      <c r="D55" s="208">
        <f t="shared" si="43"/>
        <v>1025505</v>
      </c>
      <c r="E55" s="208">
        <f t="shared" si="43"/>
        <v>1331255</v>
      </c>
      <c r="F55" s="208">
        <f t="shared" si="43"/>
        <v>1519857</v>
      </c>
      <c r="G55" s="208">
        <f t="shared" si="43"/>
        <v>3713349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-5.9476384645065751E-2</v>
      </c>
      <c r="O55" s="137">
        <f t="shared" si="44"/>
        <v>6.5358740008147689E-2</v>
      </c>
      <c r="P55" s="137">
        <f t="shared" si="44"/>
        <v>-0.21494793914915494</v>
      </c>
      <c r="Q55" s="137">
        <f t="shared" si="44"/>
        <v>-0.14362384383463642</v>
      </c>
      <c r="R55" s="137">
        <f t="shared" si="44"/>
        <v>-0.16707822842469838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 ht="12.75" customHeight="1">
      <c r="A56" s="191" t="s">
        <v>100</v>
      </c>
      <c r="B56" s="191"/>
      <c r="C56" s="191">
        <f t="shared" ref="C56:J56" si="45">C38-C55</f>
        <v>0</v>
      </c>
      <c r="D56" s="191">
        <f t="shared" si="45"/>
        <v>1</v>
      </c>
      <c r="E56" s="191">
        <f t="shared" si="45"/>
        <v>0</v>
      </c>
      <c r="F56" s="191">
        <f t="shared" si="45"/>
        <v>1</v>
      </c>
      <c r="G56" s="191">
        <f t="shared" si="45"/>
        <v>2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-0.62417576404279185</v>
      </c>
      <c r="O56" s="211">
        <f t="shared" si="46"/>
        <v>0.33182205915002511</v>
      </c>
      <c r="P56" s="211">
        <f t="shared" si="46"/>
        <v>-6.9817816476892167</v>
      </c>
      <c r="Q56" s="211">
        <f t="shared" si="46"/>
        <v>-1.6772793053545587</v>
      </c>
      <c r="R56" s="211">
        <f t="shared" si="46"/>
        <v>-1.9118244887442624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 ht="12.75" customHeight="1">
      <c r="L57" s="177" t="s">
        <v>102</v>
      </c>
      <c r="M57" s="177"/>
      <c r="N57" s="211">
        <f t="shared" ref="N57:U57" si="47">((C24*8)+C48-C29)/C26</f>
        <v>-0.62417576404279185</v>
      </c>
      <c r="O57" s="211">
        <f t="shared" si="47"/>
        <v>0.33182205915002511</v>
      </c>
      <c r="P57" s="211">
        <f t="shared" si="47"/>
        <v>-6.9817816476892167</v>
      </c>
      <c r="Q57" s="211">
        <f t="shared" si="47"/>
        <v>-1.6772793053545587</v>
      </c>
      <c r="R57" s="211">
        <f t="shared" si="47"/>
        <v>-1.9118244887442624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 ht="12.75" customHeight="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-0.8741068688905449</v>
      </c>
      <c r="O58" s="136">
        <f t="shared" si="48"/>
        <v>2.6893685952741486</v>
      </c>
      <c r="P58" s="136">
        <f t="shared" si="48"/>
        <v>8.2695370210479867E-3</v>
      </c>
      <c r="Q58" s="136">
        <f t="shared" si="48"/>
        <v>1.3378045417752595E-2</v>
      </c>
      <c r="R58" s="136">
        <f t="shared" si="48"/>
        <v>-0.15337772409180303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7.9623021961162497</v>
      </c>
      <c r="O59" s="136">
        <f t="shared" si="49"/>
        <v>-0.70021481142374198</v>
      </c>
      <c r="P59" s="136">
        <f t="shared" si="49"/>
        <v>1.045057144867195</v>
      </c>
      <c r="Q59" s="136">
        <f t="shared" si="49"/>
        <v>0.74633304572907677</v>
      </c>
      <c r="R59" s="136">
        <f t="shared" si="49"/>
        <v>1.0699054616605603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 ht="12.75" customHeight="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8.1115153640468147</v>
      </c>
      <c r="O60" s="136">
        <f t="shared" si="50"/>
        <v>-1.8447371201183222</v>
      </c>
      <c r="P60" s="136">
        <f t="shared" si="50"/>
        <v>1.0808086622281061</v>
      </c>
      <c r="Q60" s="136">
        <f t="shared" si="50"/>
        <v>0.74293516451259978</v>
      </c>
      <c r="R60" s="136">
        <f t="shared" si="50"/>
        <v>1.1348394245839615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 ht="12.75" customHeight="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7.8090124052075574</v>
      </c>
      <c r="O61" s="136">
        <f t="shared" si="51"/>
        <v>-1.8033947247948727</v>
      </c>
      <c r="P61" s="136">
        <f t="shared" si="51"/>
        <v>1.0776556214304445</v>
      </c>
      <c r="Q61" s="136">
        <f t="shared" si="51"/>
        <v>0.51219056598738688</v>
      </c>
      <c r="R61" s="136">
        <f t="shared" si="51"/>
        <v>1.0116500783659941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 ht="12.75" customHeight="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 ht="12.75" customHeight="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5.6267975348094046</v>
      </c>
      <c r="O64" s="211">
        <f t="shared" si="52"/>
        <v>14.964127546501329</v>
      </c>
      <c r="P64" s="211">
        <f t="shared" si="52"/>
        <v>3.0647686832740213</v>
      </c>
      <c r="Q64" s="211">
        <f t="shared" si="52"/>
        <v>3.7703117329405988</v>
      </c>
      <c r="R64" s="211">
        <f t="shared" si="52"/>
        <v>4.1077817348233658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 ht="12.75" customHeight="1">
      <c r="B65" s="121"/>
      <c r="L65" s="177" t="s">
        <v>111</v>
      </c>
      <c r="M65" s="177"/>
      <c r="N65" s="216">
        <f t="shared" ref="N65:U65" si="53">C25/-C14</f>
        <v>8.3426158411321616</v>
      </c>
      <c r="O65" s="216">
        <f t="shared" si="53"/>
        <v>18.950177147918513</v>
      </c>
      <c r="P65" s="216">
        <f t="shared" si="53"/>
        <v>7.9697508896797151</v>
      </c>
      <c r="Q65" s="216">
        <f t="shared" si="53"/>
        <v>4.1130952380952381</v>
      </c>
      <c r="R65" s="216">
        <f t="shared" si="53"/>
        <v>4.2896148020794955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 ht="12.75" customHeight="1">
      <c r="B66" s="121"/>
      <c r="L66" s="120" t="s">
        <v>112</v>
      </c>
      <c r="N66" s="140">
        <f t="shared" ref="N66:U66" si="54">(N11-N9)/-N9</f>
        <v>3.6637723751001872</v>
      </c>
      <c r="O66" s="140">
        <f t="shared" si="54"/>
        <v>25.524727039177908</v>
      </c>
      <c r="P66" s="140">
        <f t="shared" si="54"/>
        <v>0.88755543960344374</v>
      </c>
      <c r="Q66" s="140">
        <f t="shared" si="54"/>
        <v>0.96237930861974086</v>
      </c>
      <c r="R66" s="140">
        <f t="shared" si="54"/>
        <v>1.8901764245777688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 ht="12.75" customHeight="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-5.3853564547206165</v>
      </c>
      <c r="P67" s="211">
        <f t="shared" si="55"/>
        <v>-13.210105226541438</v>
      </c>
      <c r="Q67" s="211">
        <f t="shared" si="55"/>
        <v>-1.098779328630747</v>
      </c>
      <c r="R67" s="211">
        <f t="shared" si="55"/>
        <v>-5.2095367768475329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 ht="12.75" customHeight="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 ht="12.75" customHeight="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 ht="12.75" customHeight="1">
      <c r="L70" s="177" t="s">
        <v>115</v>
      </c>
      <c r="O70" s="177"/>
      <c r="P70" s="177"/>
      <c r="Q70" s="177"/>
      <c r="R70" s="177"/>
    </row>
    <row r="71" spans="1:21" ht="12.75" customHeight="1">
      <c r="M71" s="177"/>
      <c r="N71" s="177"/>
    </row>
    <row r="72" spans="1:21" ht="12.75" customHeight="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 ht="12.75" customHeight="1">
      <c r="L73" s="177"/>
    </row>
    <row r="74" spans="1:21" ht="12.75" customHeight="1">
      <c r="L74" s="126" t="s">
        <v>117</v>
      </c>
      <c r="N74" s="218">
        <f t="shared" ref="N74:U74" si="56">C9-C16</f>
        <v>27067</v>
      </c>
      <c r="O74" s="218">
        <f t="shared" si="56"/>
        <v>49301</v>
      </c>
      <c r="P74" s="218">
        <f t="shared" si="56"/>
        <v>35651</v>
      </c>
      <c r="Q74" s="218">
        <f t="shared" si="56"/>
        <v>15946</v>
      </c>
      <c r="R74" s="218">
        <f t="shared" si="56"/>
        <v>59731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 ht="12.75" customHeight="1">
      <c r="L75" s="137" t="s">
        <v>118</v>
      </c>
      <c r="N75" s="219">
        <f t="shared" ref="N75:U75" si="57">N74/N31</f>
        <v>140823.78284167891</v>
      </c>
      <c r="O75" s="219">
        <f t="shared" si="57"/>
        <v>142009.70441750242</v>
      </c>
      <c r="P75" s="219">
        <f t="shared" si="57"/>
        <v>81789.401157655375</v>
      </c>
      <c r="Q75" s="219">
        <f t="shared" si="57"/>
        <v>33644.515682443649</v>
      </c>
      <c r="R75" s="219">
        <f t="shared" si="57"/>
        <v>196581.44103378092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 ht="12.75" customHeight="1">
      <c r="K76" s="120"/>
      <c r="L76" s="120" t="s">
        <v>119</v>
      </c>
      <c r="M76" s="120"/>
      <c r="N76" s="138">
        <f t="shared" ref="N76:U76" si="58">(C7-N75)/C7</f>
        <v>0.51491092870712207</v>
      </c>
      <c r="O76" s="138">
        <f t="shared" si="58"/>
        <v>0.56967538645508742</v>
      </c>
      <c r="P76" s="138">
        <f t="shared" si="58"/>
        <v>0.33000695344947473</v>
      </c>
      <c r="Q76" s="138">
        <f t="shared" si="58"/>
        <v>0.83250351883363793</v>
      </c>
      <c r="R76" s="138">
        <f t="shared" si="58"/>
        <v>0.61770202634374882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 ht="15" customHeight="1">
      <c r="B1" s="3" t="s">
        <v>209</v>
      </c>
      <c r="C1" s="3"/>
      <c r="D1" s="3"/>
      <c r="E1" s="3"/>
      <c r="F1" s="3"/>
    </row>
    <row r="2" spans="1:17" ht="15" customHeight="1">
      <c r="B2" s="3"/>
      <c r="C2" s="3"/>
      <c r="D2" s="3"/>
      <c r="E2" s="3"/>
      <c r="F2" s="3"/>
      <c r="O2">
        <v>1000000</v>
      </c>
    </row>
    <row r="3" spans="1:17" ht="15" customHeight="1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ht="15" customHeight="1">
      <c r="B4" s="4" t="s">
        <v>515</v>
      </c>
      <c r="C4" s="4"/>
      <c r="D4" s="4"/>
      <c r="E4" s="4"/>
      <c r="F4" s="4"/>
    </row>
    <row r="5" spans="1:17" ht="15" customHeight="1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 ht="15" customHeight="1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 ht="15" customHeight="1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 ht="15" customHeight="1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 ht="15" customHeight="1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 ht="15" customHeight="1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 ht="15" customHeight="1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 ht="15" customHeight="1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 ht="15" customHeight="1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 ht="15" customHeight="1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 ht="15" customHeight="1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 ht="15" customHeight="1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 ht="15" customHeight="1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 ht="15" customHeight="1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 ht="15" customHeight="1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 ht="15" customHeight="1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 ht="15" customHeight="1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 ht="15" customHeight="1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 ht="15" customHeight="1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 ht="15" customHeigh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 ht="15" customHeight="1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 ht="15" customHeigh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 ht="15" customHeight="1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 ht="15" customHeight="1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 ht="15" customHeight="1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 ht="15" customHeigh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 ht="15" customHeight="1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 ht="15" customHeight="1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 ht="15" customHeight="1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 ht="15" customHeight="1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 ht="15" customHeight="1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 ht="15" customHeight="1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 ht="15" customHeight="1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 ht="15" customHeight="1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 ht="15" customHeight="1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 ht="15" customHeight="1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 ht="15" customHeight="1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 ht="15" customHeight="1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 ht="15" customHeight="1">
      <c r="O59" s="307">
        <v>13287366812.229839</v>
      </c>
      <c r="P59" s="307">
        <v>91425814390.119812</v>
      </c>
      <c r="Q59" s="307">
        <v>156653459590.25201</v>
      </c>
    </row>
    <row r="61" spans="1:17" ht="15" customHeight="1">
      <c r="O61" s="264">
        <v>77662213687.407898</v>
      </c>
      <c r="P61" s="264">
        <v>178483740624.14099</v>
      </c>
      <c r="Q61" s="264">
        <v>302380589500.55188</v>
      </c>
    </row>
    <row r="62" spans="1:17" ht="15" customHeight="1">
      <c r="O62" s="264">
        <v>-521253048</v>
      </c>
      <c r="P62" s="264">
        <v>-469127743.19999981</v>
      </c>
      <c r="Q62" s="264">
        <v>-422214968.88000011</v>
      </c>
    </row>
    <row r="64" spans="1:17" ht="15" customHeight="1">
      <c r="O64" s="264">
        <v>-126862138130.3999</v>
      </c>
      <c r="P64" s="264">
        <v>-131703438366.2075</v>
      </c>
      <c r="Q64" s="264">
        <v>-127083519745.4682</v>
      </c>
    </row>
    <row r="72" spans="15:17" ht="15" customHeight="1">
      <c r="O72" s="264">
        <v>221426920261.90601</v>
      </c>
      <c r="P72" s="264">
        <v>204475455344.6315</v>
      </c>
      <c r="Q72" s="264">
        <v>213381269885.55301</v>
      </c>
    </row>
    <row r="73" spans="15:17" ht="15" customHeight="1">
      <c r="O73" s="264">
        <v>4115748571</v>
      </c>
      <c r="P73" s="264">
        <v>4115748571</v>
      </c>
      <c r="Q73" s="264">
        <v>5355748571</v>
      </c>
    </row>
    <row r="76" spans="15:17" ht="15" customHeight="1">
      <c r="O76" s="264">
        <v>2908915821831.7002</v>
      </c>
      <c r="P76" s="264">
        <v>1036273600000.415</v>
      </c>
      <c r="Q76" s="264">
        <v>-14855957216.101231</v>
      </c>
    </row>
    <row r="77" spans="15:17" ht="15" customHeight="1">
      <c r="O77" s="264">
        <v>-2688504750.900002</v>
      </c>
      <c r="P77" s="264">
        <v>-14786776129.950001</v>
      </c>
      <c r="Q77" s="264">
        <v>-26616197033.91</v>
      </c>
    </row>
    <row r="78" spans="15:17" ht="15" customHeight="1">
      <c r="O78" s="264">
        <v>-1167676356894.1599</v>
      </c>
      <c r="P78" s="264">
        <v>-172666038453.017</v>
      </c>
      <c r="Q78" s="264">
        <v>-21349295807.7855</v>
      </c>
    </row>
    <row r="79" spans="15:17" ht="15" customHeight="1">
      <c r="O79" s="264">
        <v>-61893140805</v>
      </c>
      <c r="P79" s="264">
        <v>-295073050036.5</v>
      </c>
      <c r="Q79" s="264">
        <v>-69943769311.950043</v>
      </c>
    </row>
    <row r="80" spans="15:17" ht="15" customHeight="1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6.4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28731</v>
      </c>
      <c r="F4" s="264">
        <v>65266</v>
      </c>
      <c r="G4" s="264">
        <v>17560</v>
      </c>
      <c r="H4" s="264">
        <v>79256</v>
      </c>
      <c r="I4" s="264">
        <v>96511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>
        <v>0</v>
      </c>
      <c r="F5" s="264">
        <v>0</v>
      </c>
      <c r="G5" s="264">
        <v>0</v>
      </c>
      <c r="H5" s="264">
        <v>0</v>
      </c>
      <c r="I5" s="264">
        <v>0</v>
      </c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11898</v>
      </c>
      <c r="F6" s="264">
        <v>18001</v>
      </c>
      <c r="G6" s="264">
        <v>13783</v>
      </c>
      <c r="H6" s="264">
        <v>5586</v>
      </c>
      <c r="I6" s="264">
        <v>4442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-1718</v>
      </c>
      <c r="F7" s="264">
        <v>-60</v>
      </c>
      <c r="G7" s="264">
        <v>-4733</v>
      </c>
      <c r="H7" s="264">
        <v>-13898</v>
      </c>
      <c r="I7" s="264">
        <v>-2316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>
        <v>0</v>
      </c>
      <c r="F8" s="264">
        <v>0</v>
      </c>
      <c r="G8" s="264">
        <v>0</v>
      </c>
      <c r="H8" s="264">
        <v>0</v>
      </c>
      <c r="I8" s="264">
        <v>0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-9462</v>
      </c>
      <c r="F9" s="264">
        <v>-1292</v>
      </c>
      <c r="G9" s="264">
        <v>-9539</v>
      </c>
      <c r="H9" s="264">
        <v>-45834</v>
      </c>
      <c r="I9" s="264">
        <v>-34319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4381</v>
      </c>
      <c r="F10" s="264">
        <v>4516</v>
      </c>
      <c r="G10" s="264">
        <v>2810</v>
      </c>
      <c r="H10" s="264">
        <v>16296</v>
      </c>
      <c r="I10" s="264">
        <v>24429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33829</v>
      </c>
      <c r="F12" s="301">
        <v>86431</v>
      </c>
      <c r="G12" s="301">
        <v>19881</v>
      </c>
      <c r="H12" s="301">
        <v>41407</v>
      </c>
      <c r="I12" s="301">
        <v>88747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29074</v>
      </c>
      <c r="F13" s="264">
        <v>-149479</v>
      </c>
      <c r="G13" s="264">
        <v>15628</v>
      </c>
      <c r="H13" s="264">
        <v>20211</v>
      </c>
      <c r="I13" s="264">
        <v>-238509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-87339</v>
      </c>
      <c r="F14" s="264">
        <v>-22199</v>
      </c>
      <c r="G14" s="264">
        <v>-177099</v>
      </c>
      <c r="H14" s="264">
        <v>-89730</v>
      </c>
      <c r="I14" s="264">
        <v>-1997573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-143176</v>
      </c>
      <c r="F15" s="264">
        <v>74638</v>
      </c>
      <c r="G15" s="264">
        <v>231</v>
      </c>
      <c r="H15" s="264">
        <v>-11619</v>
      </c>
      <c r="I15" s="264">
        <v>2070297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11</v>
      </c>
      <c r="F16" s="264">
        <v>1315</v>
      </c>
      <c r="G16" s="264">
        <v>-885</v>
      </c>
      <c r="H16" s="264">
        <v>-263</v>
      </c>
      <c r="I16" s="264">
        <v>-78520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-7486</v>
      </c>
      <c r="F18" s="264">
        <v>-3114</v>
      </c>
      <c r="G18" s="264">
        <v>-11499</v>
      </c>
      <c r="H18" s="264">
        <v>-39978</v>
      </c>
      <c r="I18" s="264">
        <v>-34519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-6402</v>
      </c>
      <c r="F19" s="264">
        <v>-6947</v>
      </c>
      <c r="G19" s="264">
        <v>-9675</v>
      </c>
      <c r="H19" s="264">
        <v>-2933</v>
      </c>
      <c r="I19" s="264">
        <v>-23500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>
        <v>0</v>
      </c>
      <c r="F20" s="264">
        <v>0</v>
      </c>
      <c r="G20" s="264">
        <v>16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-155</v>
      </c>
      <c r="F21" s="264">
        <v>-529</v>
      </c>
      <c r="G21" s="264">
        <v>0</v>
      </c>
      <c r="H21" s="264">
        <v>-1000</v>
      </c>
      <c r="I21" s="264">
        <v>-770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-181643</v>
      </c>
      <c r="F22" s="301">
        <v>-19883</v>
      </c>
      <c r="G22" s="301">
        <v>-163402</v>
      </c>
      <c r="H22" s="301">
        <v>-83905</v>
      </c>
      <c r="I22" s="301">
        <v>-214344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" customHeight="1">
      <c r="B23" s="151"/>
      <c r="C23" s="56" t="s">
        <v>588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-15994</v>
      </c>
      <c r="F24" s="264">
        <v>-32501</v>
      </c>
      <c r="G24" s="264">
        <v>-5590</v>
      </c>
      <c r="H24" s="264">
        <v>-234</v>
      </c>
      <c r="I24" s="264">
        <v>-13009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12590</v>
      </c>
      <c r="F25" s="264">
        <v>0</v>
      </c>
      <c r="G25" s="264">
        <v>0</v>
      </c>
      <c r="H25" s="264">
        <v>616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0</v>
      </c>
      <c r="F26" s="264">
        <v>0</v>
      </c>
      <c r="G26" s="264">
        <v>-209247</v>
      </c>
      <c r="H26" s="264">
        <v>-330000</v>
      </c>
      <c r="I26" s="264">
        <v>-342000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25000</v>
      </c>
      <c r="F27" s="264">
        <v>0</v>
      </c>
      <c r="G27" s="264">
        <v>4660</v>
      </c>
      <c r="H27" s="264">
        <v>94629</v>
      </c>
      <c r="I27" s="264">
        <v>374399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-3379</v>
      </c>
      <c r="F28" s="264">
        <v>0</v>
      </c>
      <c r="G28" s="264">
        <v>0</v>
      </c>
      <c r="H28" s="264">
        <v>0</v>
      </c>
      <c r="I28" s="264">
        <v>-176000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91862</v>
      </c>
      <c r="F29" s="264">
        <v>0</v>
      </c>
      <c r="G29" s="264">
        <v>47200</v>
      </c>
      <c r="H29" s="264">
        <v>178290</v>
      </c>
      <c r="I29" s="264">
        <v>42900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6901</v>
      </c>
      <c r="F30" s="264">
        <v>1174</v>
      </c>
      <c r="G30" s="264">
        <v>493</v>
      </c>
      <c r="H30" s="264">
        <v>25941</v>
      </c>
      <c r="I30" s="264">
        <v>24680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116980</v>
      </c>
      <c r="F31" s="301">
        <v>-31327</v>
      </c>
      <c r="G31" s="301">
        <v>-162484</v>
      </c>
      <c r="H31" s="301">
        <v>-30758</v>
      </c>
      <c r="I31" s="301">
        <v>-89030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" customHeight="1">
      <c r="B32" s="151"/>
      <c r="C32" s="56" t="s">
        <v>597</v>
      </c>
      <c r="D32" s="165"/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0</v>
      </c>
      <c r="F33" s="264">
        <v>0</v>
      </c>
      <c r="G33" s="264">
        <v>285691</v>
      </c>
      <c r="H33" s="264">
        <v>0</v>
      </c>
      <c r="I33" s="264">
        <v>342892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178654</v>
      </c>
      <c r="F35" s="264">
        <v>130114</v>
      </c>
      <c r="G35" s="264">
        <v>189147</v>
      </c>
      <c r="H35" s="264">
        <v>372571</v>
      </c>
      <c r="I35" s="264">
        <v>734596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-165799</v>
      </c>
      <c r="F36" s="264">
        <v>-81844</v>
      </c>
      <c r="G36" s="264">
        <v>-106562</v>
      </c>
      <c r="H36" s="264">
        <v>-27429</v>
      </c>
      <c r="I36" s="264">
        <v>-1031891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12855</v>
      </c>
      <c r="F39" s="301">
        <v>48269</v>
      </c>
      <c r="G39" s="301">
        <v>368276</v>
      </c>
      <c r="H39" s="301">
        <v>345141</v>
      </c>
      <c r="I39" s="301">
        <v>45597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-51808</v>
      </c>
      <c r="F40" s="301">
        <v>-2941</v>
      </c>
      <c r="G40" s="301">
        <v>42390</v>
      </c>
      <c r="H40" s="301">
        <v>230478</v>
      </c>
      <c r="I40" s="301">
        <v>-257777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171967</v>
      </c>
      <c r="F41" s="301">
        <v>120159</v>
      </c>
      <c r="G41" s="301">
        <v>117218</v>
      </c>
      <c r="H41" s="301">
        <v>159608</v>
      </c>
      <c r="I41" s="301">
        <v>390086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>
        <v>0</v>
      </c>
      <c r="F42" s="301">
        <v>0</v>
      </c>
      <c r="G42" s="301">
        <v>0</v>
      </c>
      <c r="H42" s="301">
        <v>0</v>
      </c>
      <c r="I42" s="301">
        <v>0</v>
      </c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120159</v>
      </c>
      <c r="F43" s="301">
        <v>117218</v>
      </c>
      <c r="G43" s="301">
        <v>159608</v>
      </c>
      <c r="H43" s="301">
        <v>390086</v>
      </c>
      <c r="I43" s="301">
        <v>132309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5.2" customHeight="1" thickBot="1">
      <c r="B46" s="156" t="s">
        <v>609</v>
      </c>
      <c r="C46" s="170"/>
    </row>
    <row r="47" spans="2:23" ht="1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7.6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 ht="15" customHeight="1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 ht="15" customHeight="1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 ht="15" customHeight="1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 ht="15" customHeight="1">
      <c r="A11" s="16" t="s">
        <v>129</v>
      </c>
    </row>
    <row r="12" spans="1:30" s="19" customFormat="1" ht="15" customHeight="1">
      <c r="A12" t="s">
        <v>130</v>
      </c>
      <c r="C12" s="225">
        <v>2202028.1324999998</v>
      </c>
    </row>
    <row r="13" spans="1:30" ht="15" customHeight="1">
      <c r="A13" t="s">
        <v>131</v>
      </c>
      <c r="C13" s="98">
        <v>0</v>
      </c>
      <c r="AD13" s="226"/>
    </row>
    <row r="14" spans="1:30" s="19" customFormat="1" ht="15" customHeight="1">
      <c r="A14" t="s">
        <v>132</v>
      </c>
      <c r="C14" s="100">
        <f>C12*(1-capital)</f>
        <v>2202028.1324999998</v>
      </c>
    </row>
    <row r="15" spans="1:30" s="19" customFormat="1" ht="15" customHeight="1"/>
    <row r="16" spans="1:30" ht="15" customHeight="1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5" customHeight="1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 ht="15" customHeight="1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 ht="15" customHeigh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 ht="15" customHeight="1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 ht="15" customHeigh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 ht="15" customHeigh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 ht="15" customHeigh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 ht="15" customHeigh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 ht="15" customHeigh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 ht="15" customHeight="1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 ht="15" customHeight="1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 ht="15" customHeight="1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 ht="15" customHeight="1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 ht="15" customHeight="1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 ht="15" customHeight="1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 ht="15" customHeight="1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 ht="15" customHeight="1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 ht="15" customHeight="1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 ht="15" customHeight="1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 ht="15" customHeight="1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 ht="15" customHeight="1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 ht="15" customHeight="1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 ht="15" customHeight="1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 ht="15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 ht="15" customHeight="1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 ht="15" customHeight="1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 ht="15" customHeight="1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 ht="15" customHeight="1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 ht="15" customHeight="1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 ht="15" customHeight="1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 ht="12.75" customHeight="1">
      <c r="A1" s="176" t="s">
        <v>0</v>
      </c>
      <c r="B1" s="176"/>
    </row>
    <row r="2" spans="1:12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 ht="12.75" customHeight="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 ht="12.75" customHeight="1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 ht="12.75" customHeigh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 ht="12.75" customHeight="1">
      <c r="A8" s="177" t="s">
        <v>11</v>
      </c>
      <c r="B8" s="191"/>
      <c r="C8" s="136">
        <f>FSA!C8/FSA!C$7</f>
        <v>-0.80779524982346151</v>
      </c>
      <c r="D8" s="136">
        <f>FSA!D8/FSA!D$7</f>
        <v>-0.65283358484391196</v>
      </c>
      <c r="E8" s="136">
        <f>FSA!E8/FSA!E$7</f>
        <v>-0.56411222609051814</v>
      </c>
      <c r="F8" s="136">
        <f>FSA!F8/FSA!F$7</f>
        <v>-0.52604459667342074</v>
      </c>
      <c r="G8" s="136">
        <f>FSA!G8/FSA!G$7</f>
        <v>-0.69615137784173786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 ht="12.75" customHeight="1">
      <c r="A9" s="176" t="s">
        <v>13</v>
      </c>
      <c r="B9" s="176"/>
      <c r="C9" s="142">
        <f>FSA!C9/FSA!C$7</f>
        <v>0.19220475017653846</v>
      </c>
      <c r="D9" s="142">
        <f>FSA!D9/FSA!D$7</f>
        <v>0.34716641515608809</v>
      </c>
      <c r="E9" s="142">
        <f>FSA!E9/FSA!E$7</f>
        <v>0.43588777390948186</v>
      </c>
      <c r="F9" s="142">
        <f>FSA!F9/FSA!F$7</f>
        <v>0.47395540332657926</v>
      </c>
      <c r="G9" s="142">
        <f>FSA!G9/FSA!G$7</f>
        <v>0.30384862215826219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 ht="12.75" customHeight="1">
      <c r="A10" s="177" t="s">
        <v>15</v>
      </c>
      <c r="B10" s="191"/>
      <c r="C10" s="136">
        <f>FSA!C10/FSA!C$7</f>
        <v>-0.10729060815349374</v>
      </c>
      <c r="D10" s="136">
        <f>FSA!D10/FSA!D$7</f>
        <v>-0.14238832021235978</v>
      </c>
      <c r="E10" s="136">
        <f>FSA!E10/FSA!E$7</f>
        <v>-0.36534097890640999</v>
      </c>
      <c r="F10" s="136">
        <f>FSA!F10/FSA!F$7</f>
        <v>-0.16807638885431653</v>
      </c>
      <c r="G10" s="136">
        <f>FSA!G10/FSA!G$7</f>
        <v>-0.10869683592306645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 ht="12.75" customHeigh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 ht="12.75" customHeight="1">
      <c r="A12" s="176" t="s">
        <v>19</v>
      </c>
      <c r="B12" s="176"/>
      <c r="C12" s="142">
        <f>FSA!C12/FSA!C$7</f>
        <v>8.4914142023044731E-2</v>
      </c>
      <c r="D12" s="142">
        <f>FSA!D12/FSA!D$7</f>
        <v>0.20477809494372828</v>
      </c>
      <c r="E12" s="142">
        <f>FSA!E12/FSA!E$7</f>
        <v>7.0546795003071885E-2</v>
      </c>
      <c r="F12" s="142">
        <f>FSA!F12/FSA!F$7</f>
        <v>0.30587901447226273</v>
      </c>
      <c r="G12" s="142">
        <f>FSA!G12/FSA!G$7</f>
        <v>0.19515178623519575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 ht="12.75" customHeight="1">
      <c r="A13" s="177" t="s">
        <v>21</v>
      </c>
      <c r="B13" s="176"/>
      <c r="C13" s="136">
        <f>FSA!C13/FSA!C$7</f>
        <v>2.9451783469110074E-3</v>
      </c>
      <c r="D13" s="136">
        <f>FSA!D13/FSA!D$7</f>
        <v>2.7666163645509475E-3</v>
      </c>
      <c r="E13" s="136">
        <f>FSA!E13/FSA!E$7</f>
        <v>1.5703460987098097E-2</v>
      </c>
      <c r="F13" s="136">
        <f>FSA!F13/FSA!F$7</f>
        <v>-5.5345079082178755E-2</v>
      </c>
      <c r="G13" s="136">
        <f>FSA!G13/FSA!G$7</f>
        <v>-2.6580579918710254E-2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 ht="12.75" customHeight="1">
      <c r="A14" s="189" t="s">
        <v>23</v>
      </c>
      <c r="B14" s="191"/>
      <c r="C14" s="136">
        <f>FSA!C14/FSA!C$7</f>
        <v>-1.5091024956511255E-2</v>
      </c>
      <c r="D14" s="136">
        <f>FSA!D14/FSA!D$7</f>
        <v>-1.3684599673945322E-2</v>
      </c>
      <c r="E14" s="136">
        <f>FSA!E14/FSA!E$7</f>
        <v>-2.301863608437436E-2</v>
      </c>
      <c r="F14" s="136">
        <f>FSA!F14/FSA!F$7</f>
        <v>-8.1128308781432484E-2</v>
      </c>
      <c r="G14" s="136">
        <f>FSA!G14/FSA!G$7</f>
        <v>-4.7507827541276908E-2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 ht="12.75" customHeight="1">
      <c r="A15" s="177" t="s">
        <v>25</v>
      </c>
      <c r="B15" s="189"/>
      <c r="C15" s="136">
        <f>FSA!C15/FSA!C$7</f>
        <v>2.6200031001877337E-2</v>
      </c>
      <c r="D15" s="136">
        <f>FSA!D15/FSA!D$7</f>
        <v>3.9120500839378682E-3</v>
      </c>
      <c r="E15" s="136">
        <f>FSA!E15/FSA!E$7</f>
        <v>8.0614376407945929E-2</v>
      </c>
      <c r="F15" s="136">
        <f>FSA!F15/FSA!F$7</f>
        <v>0.22516391443094186</v>
      </c>
      <c r="G15" s="136">
        <f>FSA!G15/FSA!G$7</f>
        <v>6.6624530833706078E-2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 ht="12.75" customHeight="1">
      <c r="A16" s="176" t="s">
        <v>27</v>
      </c>
      <c r="B16" s="176"/>
      <c r="C16" s="142">
        <f>FSA!C16/FSA!C$7</f>
        <v>9.8968326415321814E-2</v>
      </c>
      <c r="D16" s="142">
        <f>FSA!D16/FSA!D$7</f>
        <v>0.19777216171827178</v>
      </c>
      <c r="E16" s="142">
        <f>FSA!E16/FSA!E$7</f>
        <v>0.14384599631374156</v>
      </c>
      <c r="F16" s="142">
        <f>FSA!F16/FSA!F$7</f>
        <v>0.39456954103959335</v>
      </c>
      <c r="G16" s="142">
        <f>FSA!G16/FSA!G$7</f>
        <v>0.18768790960891465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 ht="12.75" customHeight="1">
      <c r="A17" s="189" t="s">
        <v>29</v>
      </c>
      <c r="B17" s="191"/>
      <c r="C17" s="136">
        <f>FSA!C17/FSA!C$7</f>
        <v>-2.3420196000757825E-2</v>
      </c>
      <c r="D17" s="136">
        <f>FSA!D17/FSA!D$7</f>
        <v>-4.2887099022442018E-2</v>
      </c>
      <c r="E17" s="136">
        <f>FSA!E17/FSA!E$7</f>
        <v>-2.9858693426172436E-2</v>
      </c>
      <c r="F17" s="136">
        <f>FSA!F17/FSA!F$7</f>
        <v>-8.958166348877615E-2</v>
      </c>
      <c r="G17" s="136">
        <f>FSA!G17/FSA!G$7</f>
        <v>-4.4868827910775753E-2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 ht="12.75" customHeight="1">
      <c r="A18" s="176" t="s">
        <v>31</v>
      </c>
      <c r="B18" s="176"/>
      <c r="C18" s="142">
        <f>FSA!C18/FSA!C$7</f>
        <v>7.5548130414563999E-2</v>
      </c>
      <c r="D18" s="142">
        <f>FSA!D18/FSA!D$7</f>
        <v>0.15488506269582977</v>
      </c>
      <c r="E18" s="142">
        <f>FSA!E18/FSA!E$7</f>
        <v>0.11398730288756911</v>
      </c>
      <c r="F18" s="142">
        <f>FSA!F18/FSA!F$7</f>
        <v>0.30498787755081719</v>
      </c>
      <c r="G18" s="142">
        <f>FSA!G18/FSA!G$7</f>
        <v>0.14281908169813889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 ht="12.75" customHeigh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 ht="12.75" customHeigh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 ht="12.75" customHeight="1">
      <c r="A21" s="191" t="s">
        <v>36</v>
      </c>
      <c r="B21" s="191"/>
      <c r="C21" s="136">
        <f>FSA!C21/FSA!C$7</f>
        <v>4.0984481838066862E-2</v>
      </c>
      <c r="D21" s="136">
        <f>FSA!D21/FSA!D$7</f>
        <v>5.4547493075883469E-2</v>
      </c>
      <c r="E21" s="136">
        <f>FSA!E21/FSA!E$7</f>
        <v>0.11290600040958428</v>
      </c>
      <c r="F21" s="136">
        <f>FSA!F21/FSA!F$7</f>
        <v>2.7809446051367322E-2</v>
      </c>
      <c r="G21" s="136">
        <f>FSA!G21/FSA!G$7</f>
        <v>8.6384940005056303E-3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 ht="12.75" customHeigh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 ht="12.75" customHeigh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 ht="12.75" customHeight="1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 ht="12.75" customHeight="1">
      <c r="A25" s="195" t="s">
        <v>8</v>
      </c>
      <c r="B25" s="195"/>
      <c r="C25" s="136">
        <f>FSA!C25/FSA!C$7</f>
        <v>0.12589862386111159</v>
      </c>
      <c r="D25" s="136">
        <f>FSA!D25/FSA!D$7</f>
        <v>0.25932558801961175</v>
      </c>
      <c r="E25" s="136">
        <f>FSA!E25/FSA!E$7</f>
        <v>0.18345279541265616</v>
      </c>
      <c r="F25" s="136">
        <f>FSA!F25/FSA!F$7</f>
        <v>0.33368846052363005</v>
      </c>
      <c r="G25" s="136">
        <f>FSA!G25/FSA!G$7</f>
        <v>0.20379028023570137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 ht="12.75" customHeight="1">
      <c r="A26" s="195" t="s">
        <v>45</v>
      </c>
      <c r="B26" s="176"/>
      <c r="C26" s="136">
        <f>FSA!C26/FSA!C$7</f>
        <v>0.12589862386111159</v>
      </c>
      <c r="D26" s="136">
        <f>FSA!D26/FSA!D$7</f>
        <v>0.25932558801961175</v>
      </c>
      <c r="E26" s="136">
        <f>FSA!E26/FSA!E$7</f>
        <v>0.18345279541265616</v>
      </c>
      <c r="F26" s="136">
        <f>FSA!F26/FSA!F$7</f>
        <v>0.33368846052363005</v>
      </c>
      <c r="G26" s="136">
        <f>FSA!G26/FSA!G$7</f>
        <v>0.20379028023570137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 ht="12.75" customHeight="1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 ht="12.75" customHeight="1">
      <c r="A29" s="177" t="s">
        <v>48</v>
      </c>
      <c r="B29" s="189"/>
      <c r="C29" s="136">
        <f>FSA!C29/FSA!C$38</f>
        <v>0.14239632155575438</v>
      </c>
      <c r="D29" s="136">
        <f>FSA!D29/FSA!D$38</f>
        <v>0.11430259793701841</v>
      </c>
      <c r="E29" s="136">
        <f>FSA!E29/FSA!E$38</f>
        <v>0.27012706055564112</v>
      </c>
      <c r="F29" s="136">
        <f>FSA!F29/FSA!F$38</f>
        <v>0.43009610108312751</v>
      </c>
      <c r="G29" s="136">
        <f>FSA!G29/FSA!G$38</f>
        <v>0.11965176467293288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 ht="12.75" customHeight="1">
      <c r="A30" s="177" t="s">
        <v>50</v>
      </c>
      <c r="B30" s="189"/>
      <c r="C30" s="136">
        <f>FSA!C30/FSA!C$38</f>
        <v>0.18358565359341578</v>
      </c>
      <c r="D30" s="136">
        <f>FSA!D30/FSA!D$38</f>
        <v>0.13789290360075904</v>
      </c>
      <c r="E30" s="136">
        <f>FSA!E30/FSA!E$38</f>
        <v>6.5313557507765227E-2</v>
      </c>
      <c r="F30" s="136">
        <f>FSA!F30/FSA!F$38</f>
        <v>3.9769504782683644E-2</v>
      </c>
      <c r="G30" s="136">
        <f>FSA!G30/FSA!G$38</f>
        <v>1.479041437235532E-2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 ht="12.75" customHeight="1">
      <c r="A31" s="189" t="s">
        <v>53</v>
      </c>
      <c r="B31" s="189"/>
      <c r="C31" s="136">
        <f>FSA!C31/FSA!C$38</f>
        <v>0.16407473024939709</v>
      </c>
      <c r="D31" s="136">
        <f>FSA!D31/FSA!D$38</f>
        <v>0.15665437354827763</v>
      </c>
      <c r="E31" s="136">
        <f>FSA!E31/FSA!E$38</f>
        <v>0.24805240168112044</v>
      </c>
      <c r="F31" s="136">
        <f>FSA!F31/FSA!F$38</f>
        <v>0.27879183450032829</v>
      </c>
      <c r="G31" s="136">
        <f>FSA!G31/FSA!G$38</f>
        <v>0.6522677226041923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 ht="12.75" customHeight="1">
      <c r="A32" s="120" t="s">
        <v>55</v>
      </c>
      <c r="C32" s="136">
        <f>FSA!C32/FSA!C$38</f>
        <v>5.084524818240533E-2</v>
      </c>
      <c r="D32" s="136">
        <f>FSA!D32/FSA!D$38</f>
        <v>6.3981098111566381E-2</v>
      </c>
      <c r="E32" s="136">
        <f>FSA!E32/FSA!E$38</f>
        <v>7.5848729206650867E-2</v>
      </c>
      <c r="F32" s="136">
        <f>FSA!F32/FSA!F$38</f>
        <v>0.17300629400904557</v>
      </c>
      <c r="G32" s="136">
        <f>FSA!G32/FSA!G$38</f>
        <v>0.10918170676566799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 ht="12.75" customHeight="1">
      <c r="A33" s="120" t="s">
        <v>57</v>
      </c>
      <c r="C33" s="136">
        <f>FSA!C33/FSA!C$38</f>
        <v>4.7402632031143531E-4</v>
      </c>
      <c r="D33" s="136">
        <f>FSA!D33/FSA!D$38</f>
        <v>4.5928546493145822E-4</v>
      </c>
      <c r="E33" s="136">
        <f>FSA!E33/FSA!E$38</f>
        <v>7.5117088762107935E-6</v>
      </c>
      <c r="F33" s="136">
        <f>FSA!F33/FSA!F$38</f>
        <v>7.3098934242541076E-4</v>
      </c>
      <c r="G33" s="136">
        <f>FSA!G33/FSA!G$38</f>
        <v>2.1643523599034941E-2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 ht="12.75" customHeight="1">
      <c r="A34" s="189" t="s">
        <v>59</v>
      </c>
      <c r="B34" s="189"/>
      <c r="C34" s="136">
        <f>FSA!C34/FSA!C$38</f>
        <v>0.14017906344249764</v>
      </c>
      <c r="D34" s="136">
        <f>FSA!D34/FSA!D$38</f>
        <v>0.24587179402168297</v>
      </c>
      <c r="E34" s="136">
        <f>FSA!E34/FSA!E$38</f>
        <v>0.17170264149242631</v>
      </c>
      <c r="F34" s="136">
        <f>FSA!F34/FSA!F$38</f>
        <v>5.8465988269956796E-2</v>
      </c>
      <c r="G34" s="136">
        <f>FSA!G34/FSA!G$38</f>
        <v>3.2458014337992828E-2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 ht="12.75" customHeight="1">
      <c r="A35" s="177" t="s">
        <v>61</v>
      </c>
      <c r="B35" s="202"/>
      <c r="C35" s="136">
        <f>FSA!C35/FSA!C$38</f>
        <v>0.10280327315174174</v>
      </c>
      <c r="D35" s="136">
        <f>FSA!D35/FSA!D$38</f>
        <v>7.9360822852328511E-2</v>
      </c>
      <c r="E35" s="136">
        <f>FSA!E35/FSA!E$38</f>
        <v>5.6985325876710319E-2</v>
      </c>
      <c r="F35" s="136">
        <f>FSA!F35/FSA!F$38</f>
        <v>1.2838699404812817E-2</v>
      </c>
      <c r="G35" s="136">
        <f>FSA!G35/FSA!G$38</f>
        <v>4.3938480364500959E-2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 ht="12.75" customHeight="1">
      <c r="A36" s="177" t="s">
        <v>63</v>
      </c>
      <c r="B36" s="189"/>
      <c r="C36" s="136">
        <f>FSA!C36/FSA!C$38</f>
        <v>0.16934116266805715</v>
      </c>
      <c r="D36" s="136">
        <f>FSA!D36/FSA!D$38</f>
        <v>0.16590151593457278</v>
      </c>
      <c r="E36" s="136">
        <f>FSA!E36/FSA!E$38</f>
        <v>0.10953423649113055</v>
      </c>
      <c r="F36" s="136">
        <f>FSA!F36/FSA!F$38</f>
        <v>4.3464586823242701E-3</v>
      </c>
      <c r="G36" s="136">
        <f>FSA!G36/FSA!G$38</f>
        <v>5.2919855946825384E-3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 ht="12.75" customHeight="1">
      <c r="A37" s="189" t="s">
        <v>65</v>
      </c>
      <c r="B37" s="189"/>
      <c r="C37" s="136">
        <f>FSA!C37/FSA!C$38</f>
        <v>4.6300520836419445E-2</v>
      </c>
      <c r="D37" s="136">
        <f>FSA!D37/FSA!D$38</f>
        <v>3.5575608528862823E-2</v>
      </c>
      <c r="E37" s="136">
        <f>FSA!E37/FSA!E$38</f>
        <v>2.4285354796789497E-3</v>
      </c>
      <c r="F37" s="136">
        <f>FSA!F37/FSA!F$38</f>
        <v>1.9541299252956528E-3</v>
      </c>
      <c r="G37" s="136">
        <f>FSA!G37/FSA!G$38</f>
        <v>7.763876886402605E-4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 ht="12.75" customHeight="1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 ht="12.75" customHeight="1">
      <c r="A40" s="189" t="s">
        <v>70</v>
      </c>
      <c r="B40" s="189"/>
      <c r="C40" s="136">
        <f>FSA!C40/FSA!C$55</f>
        <v>0.12818975273602068</v>
      </c>
      <c r="D40" s="136">
        <f>FSA!D40/FSA!D$55</f>
        <v>7.5042052452206479E-2</v>
      </c>
      <c r="E40" s="136">
        <f>FSA!E40/FSA!E$55</f>
        <v>4.6798697469680864E-2</v>
      </c>
      <c r="F40" s="136">
        <f>FSA!F40/FSA!F$55</f>
        <v>2.63952463948911E-2</v>
      </c>
      <c r="G40" s="136">
        <f>FSA!G40/FSA!G$55</f>
        <v>0.12627092147815894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 ht="12.75" customHeight="1">
      <c r="A41" s="189" t="s">
        <v>72</v>
      </c>
      <c r="B41" s="189"/>
      <c r="C41" s="136">
        <f>FSA!C41/FSA!C$55</f>
        <v>6.7865163213187418E-2</v>
      </c>
      <c r="D41" s="136">
        <f>FSA!D41/FSA!D$55</f>
        <v>7.5786076128346522E-2</v>
      </c>
      <c r="E41" s="136">
        <f>FSA!E41/FSA!E$55</f>
        <v>4.1253553977262054E-2</v>
      </c>
      <c r="F41" s="136">
        <f>FSA!F41/FSA!F$55</f>
        <v>2.4145034697343238E-2</v>
      </c>
      <c r="G41" s="136">
        <f>FSA!G41/FSA!G$55</f>
        <v>4.0942825465637621E-2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 ht="12.75" customHeight="1">
      <c r="A42" s="189" t="s">
        <v>74</v>
      </c>
      <c r="C42" s="136">
        <f>FSA!C42/FSA!C$55</f>
        <v>3.4243661379298088E-2</v>
      </c>
      <c r="D42" s="136">
        <f>FSA!D42/FSA!D$55</f>
        <v>1.5550387370124963E-2</v>
      </c>
      <c r="E42" s="136">
        <f>FSA!E42/FSA!E$55</f>
        <v>6.0454233035744463E-3</v>
      </c>
      <c r="F42" s="136">
        <f>FSA!F42/FSA!F$55</f>
        <v>0</v>
      </c>
      <c r="G42" s="136">
        <f>FSA!G42/FSA!G$55</f>
        <v>0.32131991902727158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 ht="12.75" customHeight="1">
      <c r="A43" s="189" t="s">
        <v>76</v>
      </c>
      <c r="C43" s="136">
        <f>FSA!C43/FSA!C$55</f>
        <v>8.0442266556850564E-3</v>
      </c>
      <c r="D43" s="136">
        <f>FSA!D43/FSA!D$55</f>
        <v>6.0223987206303236E-3</v>
      </c>
      <c r="E43" s="136">
        <f>FSA!E43/FSA!E$55</f>
        <v>4.399607888796662E-3</v>
      </c>
      <c r="F43" s="136">
        <f>FSA!F43/FSA!F$55</f>
        <v>1.7975375314914495E-3</v>
      </c>
      <c r="G43" s="136">
        <f>FSA!G43/FSA!G$55</f>
        <v>8.8760846341133027E-4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 ht="12.75" customHeight="1">
      <c r="A44" s="189" t="s">
        <v>77</v>
      </c>
      <c r="B44" s="189"/>
      <c r="C44" s="136">
        <f>FSA!C44/FSA!C$55</f>
        <v>0.14823158555878815</v>
      </c>
      <c r="D44" s="136">
        <f>FSA!D44/FSA!D$55</f>
        <v>0.21885900117503085</v>
      </c>
      <c r="E44" s="136">
        <f>FSA!E44/FSA!E$55</f>
        <v>0.15880353501019714</v>
      </c>
      <c r="F44" s="136">
        <f>FSA!F44/FSA!F$55</f>
        <v>6.0518193487939985E-2</v>
      </c>
      <c r="G44" s="136">
        <f>FSA!G44/FSA!G$55</f>
        <v>0.11254072805976492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 ht="12.75" customHeight="1">
      <c r="A45" s="189" t="s">
        <v>79</v>
      </c>
      <c r="B45" s="189"/>
      <c r="C45" s="136">
        <f>FSA!C45/FSA!C$55</f>
        <v>4.3515616204589762E-2</v>
      </c>
      <c r="D45" s="136">
        <f>FSA!D45/FSA!D$55</f>
        <v>4.3073412611347582E-2</v>
      </c>
      <c r="E45" s="136">
        <f>FSA!E45/FSA!E$55</f>
        <v>4.3607723539066522E-2</v>
      </c>
      <c r="F45" s="136">
        <f>FSA!F45/FSA!F$55</f>
        <v>1.5994925838417693E-2</v>
      </c>
      <c r="G45" s="136">
        <f>FSA!G45/FSA!G$55</f>
        <v>9.4243767553224868E-3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 ht="12.75" customHeight="1">
      <c r="A46" s="189" t="s">
        <v>81</v>
      </c>
      <c r="B46" s="189"/>
      <c r="C46" s="136">
        <f>FSA!C46/FSA!C$55</f>
        <v>3.8826310830908886E-2</v>
      </c>
      <c r="D46" s="136">
        <f>FSA!D46/FSA!D$55</f>
        <v>9.7009765920205174E-2</v>
      </c>
      <c r="E46" s="136">
        <f>FSA!E46/FSA!E$55</f>
        <v>3.6125310327472945E-2</v>
      </c>
      <c r="F46" s="136">
        <f>FSA!F46/FSA!F$55</f>
        <v>0.27546209939487726</v>
      </c>
      <c r="G46" s="136">
        <f>FSA!G46/FSA!G$55</f>
        <v>3.2430563353996619E-2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 ht="12.75" customHeight="1">
      <c r="A47" s="189" t="s">
        <v>83</v>
      </c>
      <c r="B47" s="189"/>
      <c r="C47" s="136">
        <f>FSA!C47/FSA!C$55</f>
        <v>7.6535104611683558E-2</v>
      </c>
      <c r="D47" s="136">
        <f>FSA!D47/FSA!D$55</f>
        <v>4.4983690962013836E-2</v>
      </c>
      <c r="E47" s="136">
        <f>FSA!E47/FSA!E$55</f>
        <v>0.11655092375239905</v>
      </c>
      <c r="F47" s="136">
        <f>FSA!F47/FSA!F$55</f>
        <v>8.0664825703997148E-2</v>
      </c>
      <c r="G47" s="136">
        <f>FSA!G47/FSA!G$55</f>
        <v>3.326942875555193E-2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 ht="12.75" customHeight="1">
      <c r="A48" s="176" t="s">
        <v>85</v>
      </c>
      <c r="B48" s="176"/>
      <c r="C48" s="136">
        <f>FSA!C48/FSA!C$55</f>
        <v>0.11536141544259244</v>
      </c>
      <c r="D48" s="136">
        <f>FSA!D48/FSA!D$55</f>
        <v>0.14199345688221901</v>
      </c>
      <c r="E48" s="136">
        <f>FSA!E48/FSA!E$55</f>
        <v>0.15267623407987199</v>
      </c>
      <c r="F48" s="136">
        <f>FSA!F48/FSA!F$55</f>
        <v>0.35612692509887445</v>
      </c>
      <c r="G48" s="136">
        <f>FSA!G48/FSA!G$55</f>
        <v>6.569999210954855E-2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 ht="12.75" customHeight="1">
      <c r="A49" s="176" t="s">
        <v>87</v>
      </c>
      <c r="B49" s="176"/>
      <c r="C49" s="136">
        <f>FSA!C49/FSA!C$55</f>
        <v>0.54545142119016155</v>
      </c>
      <c r="D49" s="136">
        <f>FSA!D49/FSA!D$55</f>
        <v>0.57632678533990567</v>
      </c>
      <c r="E49" s="136">
        <f>FSA!E49/FSA!E$55</f>
        <v>0.4535847752684497</v>
      </c>
      <c r="F49" s="136">
        <f>FSA!F49/FSA!F$55</f>
        <v>0.4849778630489579</v>
      </c>
      <c r="G49" s="136">
        <f>FSA!G49/FSA!G$55</f>
        <v>0.67708637135911542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 ht="12.75" customHeight="1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 ht="12.75" customHeight="1">
      <c r="A51" s="189" t="s">
        <v>90</v>
      </c>
      <c r="B51" s="189"/>
      <c r="C51" s="136">
        <f>FSA!C51/FSA!C$55</f>
        <v>0.33887193586423886</v>
      </c>
      <c r="D51" s="136">
        <f>FSA!D51/FSA!D$55</f>
        <v>0.3203485112213007</v>
      </c>
      <c r="E51" s="136">
        <f>FSA!E51/FSA!E$55</f>
        <v>0.46137667088574313</v>
      </c>
      <c r="F51" s="136">
        <f>FSA!F51/FSA!F$55</f>
        <v>0.44226002841056755</v>
      </c>
      <c r="G51" s="136">
        <f>FSA!G51/FSA!G$55</f>
        <v>0.27335539966752387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 ht="12.75" customHeight="1">
      <c r="A52" s="189" t="s">
        <v>92</v>
      </c>
      <c r="B52" s="189"/>
      <c r="C52" s="136">
        <f>FSA!C52/FSA!C$55</f>
        <v>7.7756907452286292E-2</v>
      </c>
      <c r="D52" s="136">
        <f>FSA!D52/FSA!D$55</f>
        <v>7.1612522610811261E-2</v>
      </c>
      <c r="E52" s="136">
        <f>FSA!E52/FSA!E$55</f>
        <v>6.5571209122219254E-2</v>
      </c>
      <c r="F52" s="136">
        <f>FSA!F52/FSA!F$55</f>
        <v>5.9565472277984047E-2</v>
      </c>
      <c r="G52" s="136">
        <f>FSA!G52/FSA!G$55</f>
        <v>4.4144517523130734E-2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 ht="12.75" customHeight="1">
      <c r="A53" s="177" t="s">
        <v>94</v>
      </c>
      <c r="B53" s="177"/>
      <c r="C53" s="136">
        <f>FSA!C53/FSA!C$55</f>
        <v>3.7919735493313268E-2</v>
      </c>
      <c r="D53" s="136">
        <f>FSA!D53/FSA!D$55</f>
        <v>3.1712180827982314E-2</v>
      </c>
      <c r="E53" s="136">
        <f>FSA!E53/FSA!E$55</f>
        <v>1.9467344723587892E-2</v>
      </c>
      <c r="F53" s="136">
        <f>FSA!F53/FSA!F$55</f>
        <v>1.3196636262490484E-2</v>
      </c>
      <c r="G53" s="136">
        <f>FSA!G53/FSA!G$55</f>
        <v>5.4137114502299678E-3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 ht="12.75" customHeight="1">
      <c r="A54" s="134" t="s">
        <v>96</v>
      </c>
      <c r="C54" s="136">
        <f>FSA!C54/FSA!C$55</f>
        <v>0.4545485788098384</v>
      </c>
      <c r="D54" s="136">
        <f>FSA!D54/FSA!D$55</f>
        <v>0.42367321466009428</v>
      </c>
      <c r="E54" s="136">
        <f>FSA!E54/FSA!E$55</f>
        <v>0.54641522473155035</v>
      </c>
      <c r="F54" s="136">
        <f>FSA!F54/FSA!F$55</f>
        <v>0.51502213695104215</v>
      </c>
      <c r="G54" s="136">
        <f>FSA!G54/FSA!G$55</f>
        <v>0.32291362864088458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 ht="12.75" customHeight="1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 ht="12.75" customHeight="1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 ht="12.75" customHeight="1">
      <c r="C57" s="133"/>
      <c r="D57" s="133"/>
      <c r="E57" s="133"/>
      <c r="F57" s="133"/>
      <c r="G57" s="133"/>
      <c r="H57" s="133"/>
      <c r="I57" s="133"/>
      <c r="J57" s="133"/>
    </row>
    <row r="58" spans="1:10" ht="12.75" customHeight="1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 ht="12.75" customHeight="1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 ht="12.75" customHeight="1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 ht="12.75" customHeight="1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 ht="12.75" customHeight="1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 ht="12.75" customHeight="1">
      <c r="B65" s="121"/>
    </row>
    <row r="66" spans="1:11" ht="12.75" customHeight="1">
      <c r="B66" s="121"/>
    </row>
    <row r="67" spans="1:11" ht="12.75" customHeight="1">
      <c r="B67" s="121"/>
    </row>
    <row r="68" spans="1:11" ht="12.75" customHeight="1">
      <c r="B68" s="121"/>
    </row>
    <row r="69" spans="1:11" ht="12.75" customHeight="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 ht="15" customHeight="1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6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6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6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6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 ht="15" customHeight="1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 ht="15" customHeight="1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 ht="15" customHeight="1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 ht="15" customHeight="1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 ht="15" customHeight="1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 ht="15" customHeight="1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 ht="15" customHeight="1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 ht="15" customHeight="1">
      <c r="B27" t="s">
        <v>201</v>
      </c>
    </row>
    <row r="28" spans="2:6" ht="15" customHeight="1">
      <c r="B28" t="s">
        <v>202</v>
      </c>
    </row>
    <row r="29" spans="2:6" ht="15" customHeight="1">
      <c r="B29" t="s">
        <v>203</v>
      </c>
    </row>
    <row r="30" spans="2:6" ht="15" customHeight="1">
      <c r="B30" t="s">
        <v>204</v>
      </c>
    </row>
    <row r="31" spans="2:6" ht="15" customHeight="1">
      <c r="B31" t="s">
        <v>205</v>
      </c>
    </row>
    <row r="32" spans="2:6" ht="15" customHeight="1">
      <c r="B32" t="s">
        <v>206</v>
      </c>
    </row>
    <row r="33" spans="2:2" ht="15" customHeight="1">
      <c r="B33" t="s">
        <v>207</v>
      </c>
    </row>
    <row r="34" spans="2:2" ht="15" customHeight="1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 ht="15" customHeight="1">
      <c r="B1" s="1" t="s">
        <v>209</v>
      </c>
    </row>
    <row r="2" spans="2:35" ht="15" customHeight="1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 ht="15" customHeigh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 ht="15" customHeight="1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 ht="15" customHeight="1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 ht="15" customHeigh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 ht="15" customHeight="1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 ht="15" customHeigh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 ht="15" customHeight="1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 ht="15" customHeight="1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 ht="15" customHeight="1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 ht="15" customHeight="1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 ht="15" customHeight="1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 ht="15" customHeight="1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 ht="15" customHeigh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 ht="15" customHeight="1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 ht="15" customHeight="1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 ht="15" customHeigh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 ht="15" customHeight="1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 ht="15" customHeight="1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 ht="15" customHeight="1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 ht="15" customHeight="1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 ht="15" customHeight="1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 ht="15" customHeight="1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 ht="15" customHeight="1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 ht="15" customHeight="1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 ht="15" customHeight="1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5.6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5.6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5.6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6.4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44" t="s">
        <v>328</v>
      </c>
      <c r="C3" s="48" t="s">
        <v>329</v>
      </c>
      <c r="D3" s="168"/>
    </row>
    <row r="4" spans="2:23" s="169" customFormat="1" ht="18" customHeight="1">
      <c r="B4" s="44">
        <v>100</v>
      </c>
      <c r="C4" s="49" t="s">
        <v>330</v>
      </c>
      <c r="D4" s="168"/>
      <c r="E4" s="299">
        <v>517936</v>
      </c>
      <c r="F4" s="299">
        <v>686680</v>
      </c>
      <c r="G4" s="299">
        <v>1063341</v>
      </c>
      <c r="H4" s="299">
        <v>1489493</v>
      </c>
      <c r="I4" s="299">
        <v>3494118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120159</v>
      </c>
      <c r="F5" s="301">
        <v>117218</v>
      </c>
      <c r="G5" s="301">
        <v>159608</v>
      </c>
      <c r="H5" s="301">
        <v>390086</v>
      </c>
      <c r="I5" s="301">
        <v>132309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13109</v>
      </c>
      <c r="F6" s="264">
        <v>40298</v>
      </c>
      <c r="G6" s="264">
        <v>42108</v>
      </c>
      <c r="H6" s="264">
        <v>153106</v>
      </c>
      <c r="I6" s="264">
        <v>49309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107050</v>
      </c>
      <c r="F7" s="264">
        <v>76920</v>
      </c>
      <c r="G7" s="264">
        <v>117500</v>
      </c>
      <c r="H7" s="264">
        <v>236980</v>
      </c>
      <c r="I7" s="264">
        <v>83000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0</v>
      </c>
      <c r="F8" s="301">
        <v>0</v>
      </c>
      <c r="G8" s="301">
        <v>200000</v>
      </c>
      <c r="H8" s="301">
        <v>263599</v>
      </c>
      <c r="I8" s="301">
        <v>312000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0</v>
      </c>
      <c r="F9" s="264">
        <v>0</v>
      </c>
      <c r="G9" s="264">
        <v>0</v>
      </c>
      <c r="H9" s="264">
        <v>0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0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0</v>
      </c>
      <c r="F11" s="264">
        <v>0</v>
      </c>
      <c r="G11" s="264">
        <v>200000</v>
      </c>
      <c r="H11" s="264">
        <v>263599</v>
      </c>
      <c r="I11" s="264">
        <v>312000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253307</v>
      </c>
      <c r="F12" s="301">
        <v>405612</v>
      </c>
      <c r="G12" s="301">
        <v>370389</v>
      </c>
      <c r="H12" s="301">
        <v>404312</v>
      </c>
      <c r="I12" s="301">
        <v>491611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154916</v>
      </c>
      <c r="F13" s="264">
        <v>141410</v>
      </c>
      <c r="G13" s="264">
        <v>86949</v>
      </c>
      <c r="H13" s="264">
        <v>60444</v>
      </c>
      <c r="I13" s="264">
        <v>54922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42905</v>
      </c>
      <c r="F14" s="264">
        <v>65613</v>
      </c>
      <c r="G14" s="264">
        <v>100974</v>
      </c>
      <c r="H14" s="264">
        <v>262945</v>
      </c>
      <c r="I14" s="264">
        <v>405430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>
        <v>0</v>
      </c>
      <c r="F15" s="264">
        <v>0</v>
      </c>
      <c r="G15" s="264">
        <v>0</v>
      </c>
      <c r="H15" s="264">
        <v>0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13000</v>
      </c>
      <c r="F17" s="264">
        <v>13000</v>
      </c>
      <c r="G17" s="264">
        <v>16087</v>
      </c>
      <c r="H17" s="264">
        <v>93800</v>
      </c>
      <c r="I17" s="264">
        <v>13000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118504</v>
      </c>
      <c r="F18" s="264">
        <v>261552</v>
      </c>
      <c r="G18" s="264">
        <v>237609</v>
      </c>
      <c r="H18" s="264">
        <v>26867</v>
      </c>
      <c r="I18" s="264">
        <v>58004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-76018</v>
      </c>
      <c r="F19" s="264">
        <v>-75963</v>
      </c>
      <c r="G19" s="264">
        <v>-71230</v>
      </c>
      <c r="H19" s="264">
        <v>-39744</v>
      </c>
      <c r="I19" s="264">
        <v>-39744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138452</v>
      </c>
      <c r="F21" s="301">
        <v>160650</v>
      </c>
      <c r="G21" s="301">
        <v>330221</v>
      </c>
      <c r="H21" s="301">
        <v>423724</v>
      </c>
      <c r="I21" s="301">
        <v>2422099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144716</v>
      </c>
      <c r="F22" s="264">
        <v>166915</v>
      </c>
      <c r="G22" s="264">
        <v>336425</v>
      </c>
      <c r="H22" s="264">
        <v>426040</v>
      </c>
      <c r="I22" s="264">
        <v>2422099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-6264</v>
      </c>
      <c r="F23" s="264">
        <v>-6264</v>
      </c>
      <c r="G23" s="264">
        <v>-6203</v>
      </c>
      <c r="H23" s="264">
        <v>-2316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6018</v>
      </c>
      <c r="F24" s="301">
        <v>3200</v>
      </c>
      <c r="G24" s="301">
        <v>3122</v>
      </c>
      <c r="H24" s="301">
        <v>7772</v>
      </c>
      <c r="I24" s="301">
        <v>136099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400</v>
      </c>
      <c r="F25" s="264">
        <v>471</v>
      </c>
      <c r="G25" s="264">
        <v>10</v>
      </c>
      <c r="H25" s="264">
        <v>1111</v>
      </c>
      <c r="I25" s="264">
        <v>80370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4512</v>
      </c>
      <c r="F26" s="264">
        <v>2415</v>
      </c>
      <c r="G26" s="264">
        <v>3021</v>
      </c>
      <c r="H26" s="264">
        <v>6661</v>
      </c>
      <c r="I26" s="264">
        <v>55730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1106</v>
      </c>
      <c r="F27" s="264">
        <v>314</v>
      </c>
      <c r="G27" s="264">
        <v>92</v>
      </c>
      <c r="H27" s="264">
        <v>0</v>
      </c>
      <c r="I27" s="264">
        <v>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" customHeight="1">
      <c r="B30" s="44">
        <v>200</v>
      </c>
      <c r="C30" s="49" t="s">
        <v>356</v>
      </c>
      <c r="D30" s="168"/>
      <c r="E30" s="301">
        <v>325899</v>
      </c>
      <c r="F30" s="301">
        <v>338826</v>
      </c>
      <c r="G30" s="301">
        <v>267914</v>
      </c>
      <c r="H30" s="301">
        <v>30364</v>
      </c>
      <c r="I30" s="301">
        <v>219230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97</v>
      </c>
      <c r="F31" s="301">
        <v>97</v>
      </c>
      <c r="G31" s="301">
        <v>229</v>
      </c>
      <c r="H31" s="301">
        <v>118</v>
      </c>
      <c r="I31" s="301">
        <v>18138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0</v>
      </c>
      <c r="F32" s="264">
        <v>97</v>
      </c>
      <c r="G32" s="264">
        <v>0</v>
      </c>
      <c r="H32" s="264">
        <v>0</v>
      </c>
      <c r="I32" s="264">
        <v>18020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0</v>
      </c>
      <c r="F36" s="264">
        <v>0</v>
      </c>
      <c r="G36" s="264">
        <v>0</v>
      </c>
      <c r="H36" s="264">
        <v>0</v>
      </c>
      <c r="I36" s="264">
        <v>118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97</v>
      </c>
      <c r="F37" s="264">
        <v>0</v>
      </c>
      <c r="G37" s="264">
        <v>229</v>
      </c>
      <c r="H37" s="264">
        <v>118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67458</v>
      </c>
      <c r="F39" s="301">
        <v>79335</v>
      </c>
      <c r="G39" s="301">
        <v>14399</v>
      </c>
      <c r="H39" s="301">
        <v>7957</v>
      </c>
      <c r="I39" s="301">
        <v>20311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28388</v>
      </c>
      <c r="F40" s="264">
        <v>42852</v>
      </c>
      <c r="G40" s="264">
        <v>11166</v>
      </c>
      <c r="H40" s="264">
        <v>4987</v>
      </c>
      <c r="I40" s="264">
        <v>17429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41916</v>
      </c>
      <c r="F41" s="264">
        <v>41916</v>
      </c>
      <c r="G41" s="264">
        <v>4786</v>
      </c>
      <c r="H41" s="264">
        <v>4376</v>
      </c>
      <c r="I41" s="264">
        <v>4376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-2846</v>
      </c>
      <c r="F42" s="264">
        <v>-5433</v>
      </c>
      <c r="G42" s="264">
        <v>-1553</v>
      </c>
      <c r="H42" s="264">
        <v>-1406</v>
      </c>
      <c r="I42" s="264">
        <v>-1493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39070</v>
      </c>
      <c r="F46" s="264">
        <v>36483</v>
      </c>
      <c r="G46" s="264">
        <v>3233</v>
      </c>
      <c r="H46" s="264">
        <v>2970</v>
      </c>
      <c r="I46" s="264">
        <v>2883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86590</v>
      </c>
      <c r="F49" s="301">
        <v>81226</v>
      </c>
      <c r="G49" s="301">
        <v>75862</v>
      </c>
      <c r="H49" s="301">
        <v>19513</v>
      </c>
      <c r="I49" s="301">
        <v>17099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133884</v>
      </c>
      <c r="F50" s="264">
        <v>133884</v>
      </c>
      <c r="G50" s="264">
        <v>133884</v>
      </c>
      <c r="H50" s="264">
        <v>57777</v>
      </c>
      <c r="I50" s="264">
        <v>57777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-47294</v>
      </c>
      <c r="F51" s="264">
        <v>-52658</v>
      </c>
      <c r="G51" s="264">
        <v>-58022</v>
      </c>
      <c r="H51" s="264">
        <v>-38264</v>
      </c>
      <c r="I51" s="264">
        <v>-40678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114508</v>
      </c>
      <c r="F52" s="301">
        <v>127281</v>
      </c>
      <c r="G52" s="301">
        <v>134652</v>
      </c>
      <c r="H52" s="301">
        <v>1619</v>
      </c>
      <c r="I52" s="301">
        <v>2222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0</v>
      </c>
      <c r="F53" s="264">
        <v>0</v>
      </c>
      <c r="G53" s="264">
        <v>0</v>
      </c>
      <c r="H53" s="264">
        <v>0</v>
      </c>
      <c r="I53" s="264">
        <v>0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114508</v>
      </c>
      <c r="F54" s="264">
        <v>127281</v>
      </c>
      <c r="G54" s="264">
        <v>134652</v>
      </c>
      <c r="H54" s="264">
        <v>1619</v>
      </c>
      <c r="I54" s="264">
        <v>2222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159</v>
      </c>
      <c r="F55" s="301">
        <v>159</v>
      </c>
      <c r="G55" s="301">
        <v>0</v>
      </c>
      <c r="H55" s="301">
        <v>0</v>
      </c>
      <c r="I55" s="301">
        <v>146060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0</v>
      </c>
      <c r="F57" s="264">
        <v>0</v>
      </c>
      <c r="G57" s="264">
        <v>0</v>
      </c>
      <c r="H57" s="264">
        <v>0</v>
      </c>
      <c r="I57" s="264">
        <v>146060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159</v>
      </c>
      <c r="F58" s="264">
        <v>159</v>
      </c>
      <c r="G58" s="264">
        <v>0</v>
      </c>
      <c r="H58" s="264">
        <v>0</v>
      </c>
      <c r="I58" s="264">
        <v>0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0</v>
      </c>
      <c r="F59" s="264">
        <v>0</v>
      </c>
      <c r="G59" s="264">
        <v>0</v>
      </c>
      <c r="H59" s="264">
        <v>0</v>
      </c>
      <c r="I59" s="264">
        <v>0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0</v>
      </c>
      <c r="F60" s="264">
        <v>0</v>
      </c>
      <c r="G60" s="264">
        <v>0</v>
      </c>
      <c r="H60" s="264">
        <v>0</v>
      </c>
      <c r="I60" s="264">
        <v>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5856</v>
      </c>
      <c r="F61" s="301">
        <v>4890</v>
      </c>
      <c r="G61" s="301">
        <v>2327</v>
      </c>
      <c r="H61" s="301">
        <v>1158</v>
      </c>
      <c r="I61" s="301">
        <v>15400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5856</v>
      </c>
      <c r="F62" s="264">
        <v>4470</v>
      </c>
      <c r="G62" s="264">
        <v>2327</v>
      </c>
      <c r="H62" s="264">
        <v>1158</v>
      </c>
      <c r="I62" s="264">
        <v>418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0</v>
      </c>
      <c r="F63" s="264">
        <v>0</v>
      </c>
      <c r="G63" s="264">
        <v>0</v>
      </c>
      <c r="H63" s="264">
        <v>0</v>
      </c>
      <c r="I63" s="264">
        <v>14982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0</v>
      </c>
      <c r="F65" s="264">
        <v>420</v>
      </c>
      <c r="G65" s="264">
        <v>0</v>
      </c>
      <c r="H65" s="264">
        <v>0</v>
      </c>
      <c r="I65" s="264">
        <v>0</v>
      </c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51231</v>
      </c>
      <c r="F66" s="264">
        <v>45838</v>
      </c>
      <c r="G66" s="264">
        <v>40445</v>
      </c>
      <c r="H66" s="264">
        <v>0</v>
      </c>
      <c r="I66" s="264">
        <v>0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" customHeight="1">
      <c r="B67" s="52">
        <v>270</v>
      </c>
      <c r="C67" s="53" t="s">
        <v>389</v>
      </c>
      <c r="D67" s="54"/>
      <c r="E67" s="301">
        <v>843835</v>
      </c>
      <c r="F67" s="301">
        <v>1025506</v>
      </c>
      <c r="G67" s="301">
        <v>1331255</v>
      </c>
      <c r="H67" s="301">
        <v>1519857</v>
      </c>
      <c r="I67" s="301">
        <v>3713348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" customHeight="1">
      <c r="B68" s="44">
        <v>300</v>
      </c>
      <c r="C68" s="49" t="s">
        <v>390</v>
      </c>
      <c r="D68" s="168"/>
      <c r="E68" s="301">
        <v>460272</v>
      </c>
      <c r="F68" s="301">
        <v>591027</v>
      </c>
      <c r="G68" s="301">
        <v>603837</v>
      </c>
      <c r="H68" s="301">
        <v>737097</v>
      </c>
      <c r="I68" s="301">
        <v>2514258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267922</v>
      </c>
      <c r="F69" s="301">
        <v>414778</v>
      </c>
      <c r="G69" s="301">
        <v>334160</v>
      </c>
      <c r="H69" s="301">
        <v>591420</v>
      </c>
      <c r="I69" s="301">
        <v>2371498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108171</v>
      </c>
      <c r="F70" s="264">
        <v>76956</v>
      </c>
      <c r="G70" s="264">
        <v>62301</v>
      </c>
      <c r="H70" s="264">
        <v>40117</v>
      </c>
      <c r="I70" s="264">
        <v>468888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28896</v>
      </c>
      <c r="F71" s="264">
        <v>15947</v>
      </c>
      <c r="G71" s="264">
        <v>8048</v>
      </c>
      <c r="H71" s="264">
        <v>0</v>
      </c>
      <c r="I71" s="264">
        <v>1193173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3980</v>
      </c>
      <c r="F72" s="264">
        <v>12553</v>
      </c>
      <c r="G72" s="264">
        <v>34323</v>
      </c>
      <c r="H72" s="264">
        <v>24310</v>
      </c>
      <c r="I72" s="264">
        <v>34996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2467</v>
      </c>
      <c r="F73" s="264">
        <v>2993</v>
      </c>
      <c r="G73" s="264">
        <v>893</v>
      </c>
      <c r="H73" s="264">
        <v>1437</v>
      </c>
      <c r="I73" s="264">
        <v>758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54800</v>
      </c>
      <c r="F74" s="264">
        <v>74726</v>
      </c>
      <c r="G74" s="264">
        <v>54026</v>
      </c>
      <c r="H74" s="264">
        <v>35260</v>
      </c>
      <c r="I74" s="264">
        <v>151277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>
        <v>0</v>
      </c>
      <c r="F75" s="264">
        <v>0</v>
      </c>
      <c r="G75" s="264">
        <v>0</v>
      </c>
      <c r="H75" s="264">
        <v>0</v>
      </c>
      <c r="I75" s="264">
        <v>0</v>
      </c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>
        <v>0</v>
      </c>
      <c r="F76" s="264">
        <v>0</v>
      </c>
      <c r="G76" s="264">
        <v>0</v>
      </c>
      <c r="H76" s="264">
        <v>0</v>
      </c>
      <c r="I76" s="264">
        <v>0</v>
      </c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6788</v>
      </c>
      <c r="F77" s="264">
        <v>6176</v>
      </c>
      <c r="G77" s="264">
        <v>5857</v>
      </c>
      <c r="H77" s="264">
        <v>2732</v>
      </c>
      <c r="I77" s="264">
        <v>3296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27423</v>
      </c>
      <c r="F78" s="264">
        <v>123766</v>
      </c>
      <c r="G78" s="264">
        <v>118705</v>
      </c>
      <c r="H78" s="264">
        <v>67987</v>
      </c>
      <c r="I78" s="264">
        <v>398540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32763</v>
      </c>
      <c r="F79" s="264">
        <v>99484</v>
      </c>
      <c r="G79" s="264">
        <v>48092</v>
      </c>
      <c r="H79" s="264">
        <v>418663</v>
      </c>
      <c r="I79" s="264">
        <v>120426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0</v>
      </c>
      <c r="F80" s="264">
        <v>0</v>
      </c>
      <c r="G80" s="264">
        <v>0</v>
      </c>
      <c r="H80" s="264">
        <v>0</v>
      </c>
      <c r="I80" s="264">
        <v>0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2634</v>
      </c>
      <c r="F81" s="264">
        <v>2176</v>
      </c>
      <c r="G81" s="264">
        <v>1915</v>
      </c>
      <c r="H81" s="264">
        <v>914</v>
      </c>
      <c r="I81" s="264">
        <v>144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>
        <v>0</v>
      </c>
      <c r="F82" s="264">
        <v>0</v>
      </c>
      <c r="G82" s="264">
        <v>0</v>
      </c>
      <c r="H82" s="264">
        <v>0</v>
      </c>
      <c r="I82" s="264">
        <v>0</v>
      </c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>
        <v>0</v>
      </c>
      <c r="F83" s="264">
        <v>0</v>
      </c>
      <c r="G83" s="264">
        <v>0</v>
      </c>
      <c r="H83" s="264">
        <v>0</v>
      </c>
      <c r="I83" s="264">
        <v>0</v>
      </c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192350</v>
      </c>
      <c r="F84" s="301">
        <v>176249</v>
      </c>
      <c r="G84" s="301">
        <v>269677</v>
      </c>
      <c r="H84" s="301">
        <v>145677</v>
      </c>
      <c r="I84" s="301">
        <v>142760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0</v>
      </c>
      <c r="F85" s="264">
        <v>0</v>
      </c>
      <c r="G85" s="264">
        <v>0</v>
      </c>
      <c r="H85" s="264">
        <v>0</v>
      </c>
      <c r="I85" s="264">
        <v>0</v>
      </c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0</v>
      </c>
      <c r="F86" s="264">
        <v>0</v>
      </c>
      <c r="G86" s="264">
        <v>0</v>
      </c>
      <c r="H86" s="264">
        <v>0</v>
      </c>
      <c r="I86" s="264">
        <v>0</v>
      </c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0</v>
      </c>
      <c r="F87" s="264">
        <v>0</v>
      </c>
      <c r="G87" s="264">
        <v>0</v>
      </c>
      <c r="H87" s="264">
        <v>0</v>
      </c>
      <c r="I87" s="264">
        <v>0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95021</v>
      </c>
      <c r="F90" s="264">
        <v>98499</v>
      </c>
      <c r="G90" s="264">
        <v>90788</v>
      </c>
      <c r="H90" s="264">
        <v>23078</v>
      </c>
      <c r="I90" s="264">
        <v>19219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0</v>
      </c>
      <c r="F91" s="264">
        <v>0</v>
      </c>
      <c r="G91" s="264">
        <v>0</v>
      </c>
      <c r="H91" s="264">
        <v>0</v>
      </c>
      <c r="I91" s="264">
        <v>0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64583</v>
      </c>
      <c r="F92" s="264">
        <v>46131</v>
      </c>
      <c r="G92" s="264">
        <v>155159</v>
      </c>
      <c r="H92" s="264">
        <v>122599</v>
      </c>
      <c r="I92" s="264">
        <v>123541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0</v>
      </c>
      <c r="F93" s="264">
        <v>0</v>
      </c>
      <c r="G93" s="264">
        <v>0</v>
      </c>
      <c r="H93" s="264">
        <v>0</v>
      </c>
      <c r="I93" s="264">
        <v>0</v>
      </c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>
        <v>0</v>
      </c>
      <c r="F94" s="264">
        <v>0</v>
      </c>
      <c r="G94" s="264">
        <v>0</v>
      </c>
      <c r="H94" s="264">
        <v>0</v>
      </c>
      <c r="I94" s="264">
        <v>0</v>
      </c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32740</v>
      </c>
      <c r="F95" s="264">
        <v>31619</v>
      </c>
      <c r="G95" s="264">
        <v>23730</v>
      </c>
      <c r="H95" s="264">
        <v>0</v>
      </c>
      <c r="I95" s="264">
        <v>0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5</v>
      </c>
      <c r="F96" s="264">
        <v>0</v>
      </c>
      <c r="G96" s="264">
        <v>0</v>
      </c>
      <c r="H96" s="264">
        <v>0</v>
      </c>
      <c r="I96" s="264">
        <v>0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>
        <v>0</v>
      </c>
      <c r="F97" s="264">
        <v>0</v>
      </c>
      <c r="G97" s="264">
        <v>0</v>
      </c>
      <c r="H97" s="264">
        <v>0</v>
      </c>
      <c r="I97" s="264">
        <v>0</v>
      </c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" customHeight="1">
      <c r="B98" s="44">
        <v>400</v>
      </c>
      <c r="C98" s="49" t="s">
        <v>420</v>
      </c>
      <c r="D98" s="168"/>
      <c r="E98" s="301">
        <v>383562</v>
      </c>
      <c r="F98" s="301">
        <v>434479</v>
      </c>
      <c r="G98" s="301">
        <v>727417</v>
      </c>
      <c r="H98" s="301">
        <v>782760</v>
      </c>
      <c r="I98" s="301">
        <v>1199091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383562</v>
      </c>
      <c r="F99" s="301">
        <v>434479</v>
      </c>
      <c r="G99" s="301">
        <v>727417</v>
      </c>
      <c r="H99" s="301">
        <v>782760</v>
      </c>
      <c r="I99" s="301">
        <v>1199091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283795</v>
      </c>
      <c r="F100" s="264">
        <v>326362</v>
      </c>
      <c r="G100" s="264">
        <v>610156</v>
      </c>
      <c r="H100" s="264">
        <v>668118</v>
      </c>
      <c r="I100" s="264">
        <v>1002176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283795</v>
      </c>
      <c r="F101" s="264">
        <v>326362</v>
      </c>
      <c r="G101" s="264">
        <v>610156</v>
      </c>
      <c r="H101" s="264">
        <v>668118</v>
      </c>
      <c r="I101" s="264">
        <v>1002176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>
        <v>0</v>
      </c>
      <c r="F102" s="264">
        <v>0</v>
      </c>
      <c r="G102" s="264">
        <v>0</v>
      </c>
      <c r="H102" s="264">
        <v>0</v>
      </c>
      <c r="I102" s="264">
        <v>0</v>
      </c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0</v>
      </c>
      <c r="F103" s="264">
        <v>0</v>
      </c>
      <c r="G103" s="264">
        <v>1897</v>
      </c>
      <c r="H103" s="264">
        <v>1897</v>
      </c>
      <c r="I103" s="264">
        <v>10731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>
        <v>0</v>
      </c>
      <c r="F104" s="264">
        <v>0</v>
      </c>
      <c r="G104" s="264">
        <v>0</v>
      </c>
      <c r="H104" s="264">
        <v>0</v>
      </c>
      <c r="I104" s="264">
        <v>0</v>
      </c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0</v>
      </c>
      <c r="F105" s="264">
        <v>0</v>
      </c>
      <c r="G105" s="264">
        <v>0</v>
      </c>
      <c r="H105" s="264">
        <v>0</v>
      </c>
      <c r="I105" s="264">
        <v>0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0</v>
      </c>
      <c r="F106" s="264">
        <v>0</v>
      </c>
      <c r="G106" s="264">
        <v>0</v>
      </c>
      <c r="H106" s="264">
        <v>0</v>
      </c>
      <c r="I106" s="264">
        <v>0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>
        <v>0</v>
      </c>
      <c r="F107" s="264">
        <v>0</v>
      </c>
      <c r="G107" s="264">
        <v>0</v>
      </c>
      <c r="H107" s="264">
        <v>0</v>
      </c>
      <c r="I107" s="264">
        <v>0</v>
      </c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>
        <v>0</v>
      </c>
      <c r="F108" s="264">
        <v>0</v>
      </c>
      <c r="G108" s="264">
        <v>0</v>
      </c>
      <c r="H108" s="264">
        <v>0</v>
      </c>
      <c r="I108" s="264">
        <v>0</v>
      </c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2100</v>
      </c>
      <c r="F109" s="264">
        <v>2100</v>
      </c>
      <c r="G109" s="264">
        <v>2100</v>
      </c>
      <c r="H109" s="264">
        <v>2100</v>
      </c>
      <c r="I109" s="264">
        <v>2100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>
        <v>0</v>
      </c>
      <c r="F110" s="264">
        <v>0</v>
      </c>
      <c r="G110" s="264">
        <v>0</v>
      </c>
      <c r="H110" s="264">
        <v>0</v>
      </c>
      <c r="I110" s="264">
        <v>0</v>
      </c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57</v>
      </c>
      <c r="F111" s="264">
        <v>57</v>
      </c>
      <c r="G111" s="264">
        <v>57</v>
      </c>
      <c r="H111" s="264">
        <v>57</v>
      </c>
      <c r="I111" s="264">
        <v>57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65614</v>
      </c>
      <c r="F112" s="264">
        <v>73439</v>
      </c>
      <c r="G112" s="264">
        <v>87292</v>
      </c>
      <c r="H112" s="264">
        <v>90531</v>
      </c>
      <c r="I112" s="264">
        <v>163924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44536</v>
      </c>
      <c r="F113" s="264">
        <v>23158</v>
      </c>
      <c r="G113" s="264">
        <v>73439</v>
      </c>
      <c r="H113" s="264">
        <v>29330</v>
      </c>
      <c r="I113" s="264">
        <v>90531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21077</v>
      </c>
      <c r="F114" s="264">
        <v>50281</v>
      </c>
      <c r="G114" s="264">
        <v>13852</v>
      </c>
      <c r="H114" s="264">
        <v>61202</v>
      </c>
      <c r="I114" s="264">
        <v>73392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31998</v>
      </c>
      <c r="F115" s="264">
        <v>32521</v>
      </c>
      <c r="G115" s="264">
        <v>25916</v>
      </c>
      <c r="H115" s="264">
        <v>20057</v>
      </c>
      <c r="I115" s="264">
        <v>20103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>
        <v>0</v>
      </c>
      <c r="F116" s="301">
        <v>0</v>
      </c>
      <c r="G116" s="301">
        <v>0</v>
      </c>
      <c r="H116" s="301">
        <v>0</v>
      </c>
      <c r="I116" s="301">
        <v>0</v>
      </c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>
        <v>0</v>
      </c>
      <c r="F117" s="264">
        <v>0</v>
      </c>
      <c r="G117" s="264">
        <v>0</v>
      </c>
      <c r="H117" s="264">
        <v>0</v>
      </c>
      <c r="I117" s="264">
        <v>0</v>
      </c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>
        <v>0</v>
      </c>
      <c r="F118" s="264">
        <v>0</v>
      </c>
      <c r="G118" s="264">
        <v>0</v>
      </c>
      <c r="H118" s="264">
        <v>0</v>
      </c>
      <c r="I118" s="264">
        <v>0</v>
      </c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" customHeight="1">
      <c r="B119" s="44">
        <v>440</v>
      </c>
      <c r="C119" s="55" t="s">
        <v>445</v>
      </c>
      <c r="D119" s="168"/>
      <c r="E119" s="301">
        <v>843835</v>
      </c>
      <c r="F119" s="301">
        <v>1025506</v>
      </c>
      <c r="G119" s="301">
        <v>1331255</v>
      </c>
      <c r="H119" s="301">
        <v>1519857</v>
      </c>
      <c r="I119" s="301">
        <v>3713348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 ht="15" customHeight="1">
      <c r="B1" s="1" t="s">
        <v>209</v>
      </c>
    </row>
    <row r="2" spans="1:17" ht="15" customHeight="1">
      <c r="B2" s="1"/>
      <c r="O2">
        <v>1000000</v>
      </c>
    </row>
    <row r="3" spans="1:17" ht="15" customHeight="1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 ht="15" customHeigh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 ht="15" customHeight="1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 ht="15" customHeight="1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 ht="15" customHeight="1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 ht="15" customHeight="1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 ht="15" customHeigh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 ht="15" customHeight="1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 ht="15" customHeight="1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 ht="15" customHeight="1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 ht="15" customHeight="1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 ht="15" customHeight="1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 ht="15" customHeigh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 ht="15" customHeight="1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 ht="15" customHeight="1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 ht="15" customHeigh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 ht="15" customHeigh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 ht="15" customHeight="1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 ht="15" customHeight="1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 ht="15" customHeight="1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 ht="15" customHeight="1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 ht="15" customHeigh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 ht="15" customHeight="1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 ht="15" customHeight="1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 ht="15" customHeight="1">
      <c r="A28" s="42"/>
      <c r="G28" s="20"/>
      <c r="H28" s="20"/>
      <c r="I28" s="20"/>
      <c r="J28" s="20"/>
      <c r="K28" s="20"/>
      <c r="O28" s="16"/>
      <c r="P28" s="16"/>
      <c r="Q28" s="16"/>
    </row>
    <row r="29" spans="1:17" ht="15" customHeight="1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 ht="15" customHeight="1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 ht="15" customHeight="1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 ht="15" customHeight="1">
      <c r="O33" s="264">
        <v>-932021983.20000005</v>
      </c>
      <c r="P33" s="264">
        <v>-1043864621.184</v>
      </c>
      <c r="Q33" s="264">
        <v>-1200444314.3615999</v>
      </c>
    </row>
    <row r="34" spans="15:17" ht="15" customHeight="1">
      <c r="O34" s="264">
        <v>-251093594410.02802</v>
      </c>
      <c r="P34" s="264">
        <v>-281224825739.23102</v>
      </c>
      <c r="Q34" s="264">
        <v>-323408549600.11603</v>
      </c>
    </row>
    <row r="35" spans="15:17" ht="15" customHeight="1">
      <c r="O35" s="16"/>
      <c r="P35" s="16"/>
      <c r="Q35" s="16"/>
    </row>
    <row r="36" spans="15:17" ht="15" customHeight="1">
      <c r="O36" s="264">
        <v>2804060278.8000002</v>
      </c>
      <c r="P36" s="264">
        <v>3084466306.6799998</v>
      </c>
      <c r="Q36" s="264">
        <v>3392912937.348001</v>
      </c>
    </row>
    <row r="37" spans="15:17" ht="15" customHeight="1">
      <c r="O37" s="264">
        <v>-9483781208</v>
      </c>
      <c r="P37" s="264">
        <v>-10432159328.799999</v>
      </c>
      <c r="Q37" s="264">
        <v>-11475375261.68</v>
      </c>
    </row>
    <row r="39" spans="15:17" ht="15" customHeight="1">
      <c r="O39" s="16"/>
      <c r="P39" s="16"/>
      <c r="Q39" s="16"/>
    </row>
    <row r="40" spans="15:17" ht="15" customHeight="1">
      <c r="O40" s="280">
        <v>-4485147789.6022902</v>
      </c>
      <c r="P40" s="280">
        <v>-30860763845.776699</v>
      </c>
      <c r="Q40" s="280">
        <v>-52878341355.646004</v>
      </c>
    </row>
    <row r="41" spans="15:17" ht="15" customHeight="1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6.4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" customHeight="1" thickTop="1">
      <c r="B3" s="42" t="s">
        <v>447</v>
      </c>
      <c r="C3" s="51" t="s">
        <v>489</v>
      </c>
      <c r="D3" s="165"/>
      <c r="E3" s="264">
        <v>290305</v>
      </c>
      <c r="F3" s="264">
        <v>330006</v>
      </c>
      <c r="G3" s="264">
        <v>122075</v>
      </c>
      <c r="H3" s="264">
        <v>200867</v>
      </c>
      <c r="I3" s="264">
        <v>514210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0</v>
      </c>
      <c r="F4" s="264">
        <v>0</v>
      </c>
      <c r="G4" s="264">
        <v>0</v>
      </c>
      <c r="H4" s="264">
        <v>0</v>
      </c>
      <c r="I4" s="264">
        <v>0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290305</v>
      </c>
      <c r="F5" s="301">
        <v>330006</v>
      </c>
      <c r="G5" s="301">
        <v>122075</v>
      </c>
      <c r="H5" s="301">
        <v>200867</v>
      </c>
      <c r="I5" s="301">
        <v>514210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234507</v>
      </c>
      <c r="F6" s="264">
        <v>215439</v>
      </c>
      <c r="G6" s="264">
        <v>68864</v>
      </c>
      <c r="H6" s="264">
        <v>105665</v>
      </c>
      <c r="I6" s="264">
        <v>357968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55798</v>
      </c>
      <c r="F7" s="301">
        <v>114566</v>
      </c>
      <c r="G7" s="301">
        <v>53211</v>
      </c>
      <c r="H7" s="301">
        <v>95202</v>
      </c>
      <c r="I7" s="301">
        <v>156241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7606</v>
      </c>
      <c r="F8" s="264">
        <v>1292</v>
      </c>
      <c r="G8" s="264">
        <v>9841</v>
      </c>
      <c r="H8" s="264">
        <v>45228</v>
      </c>
      <c r="I8" s="264">
        <v>34259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4381</v>
      </c>
      <c r="F9" s="264">
        <v>4516</v>
      </c>
      <c r="G9" s="264">
        <v>2810</v>
      </c>
      <c r="H9" s="264">
        <v>16296</v>
      </c>
      <c r="I9" s="264">
        <v>24429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4381</v>
      </c>
      <c r="F10" s="264">
        <v>4516</v>
      </c>
      <c r="G10" s="264">
        <v>2810</v>
      </c>
      <c r="H10" s="264">
        <v>16296</v>
      </c>
      <c r="I10" s="264">
        <v>24429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0</v>
      </c>
      <c r="F11" s="264">
        <v>0</v>
      </c>
      <c r="G11" s="264">
        <v>0</v>
      </c>
      <c r="H11" s="264">
        <v>0</v>
      </c>
      <c r="I11" s="264">
        <v>60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1227</v>
      </c>
      <c r="F12" s="264">
        <v>1906</v>
      </c>
      <c r="G12" s="264">
        <v>999</v>
      </c>
      <c r="H12" s="264">
        <v>0</v>
      </c>
      <c r="I12" s="264">
        <v>23843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29920</v>
      </c>
      <c r="F13" s="264">
        <v>45083</v>
      </c>
      <c r="G13" s="264">
        <v>43600</v>
      </c>
      <c r="H13" s="264">
        <v>33761</v>
      </c>
      <c r="I13" s="264">
        <v>32050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27875</v>
      </c>
      <c r="F14" s="301">
        <v>64353</v>
      </c>
      <c r="G14" s="301">
        <v>15643</v>
      </c>
      <c r="H14" s="301">
        <v>90373</v>
      </c>
      <c r="I14" s="301">
        <v>110239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1942</v>
      </c>
      <c r="F15" s="264">
        <v>2120</v>
      </c>
      <c r="G15" s="264">
        <v>2512</v>
      </c>
      <c r="H15" s="264">
        <v>13030</v>
      </c>
      <c r="I15" s="264">
        <v>3552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1087</v>
      </c>
      <c r="F16" s="264">
        <v>1206</v>
      </c>
      <c r="G16" s="264">
        <v>595</v>
      </c>
      <c r="H16" s="264">
        <v>24146</v>
      </c>
      <c r="I16" s="264">
        <v>17280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855</v>
      </c>
      <c r="F17" s="301">
        <v>913</v>
      </c>
      <c r="G17" s="301">
        <v>1917</v>
      </c>
      <c r="H17" s="301">
        <v>-11117</v>
      </c>
      <c r="I17" s="301">
        <v>-13728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28731</v>
      </c>
      <c r="F18" s="301">
        <v>65266</v>
      </c>
      <c r="G18" s="301">
        <v>17560</v>
      </c>
      <c r="H18" s="301">
        <v>79256</v>
      </c>
      <c r="I18" s="301">
        <v>96511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7276</v>
      </c>
      <c r="F19" s="264">
        <v>15275</v>
      </c>
      <c r="G19" s="264">
        <v>4027</v>
      </c>
      <c r="H19" s="264">
        <v>17994</v>
      </c>
      <c r="I19" s="264">
        <v>38054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-477</v>
      </c>
      <c r="F20" s="264">
        <v>-1122</v>
      </c>
      <c r="G20" s="264">
        <v>-382</v>
      </c>
      <c r="H20" s="264">
        <v>0</v>
      </c>
      <c r="I20" s="264">
        <v>-14982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21932</v>
      </c>
      <c r="F21" s="301">
        <v>51113</v>
      </c>
      <c r="G21" s="301">
        <v>13915</v>
      </c>
      <c r="H21" s="301">
        <v>61262</v>
      </c>
      <c r="I21" s="301">
        <v>73439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21077</v>
      </c>
      <c r="F22" s="264">
        <v>50281</v>
      </c>
      <c r="G22" s="264">
        <v>13852</v>
      </c>
      <c r="H22" s="264">
        <v>61202</v>
      </c>
      <c r="I22" s="264">
        <v>73392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855</v>
      </c>
      <c r="F23" s="264">
        <v>832</v>
      </c>
      <c r="G23" s="264">
        <v>63</v>
      </c>
      <c r="H23" s="264">
        <v>60</v>
      </c>
      <c r="I23" s="264">
        <v>46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743</v>
      </c>
      <c r="F24" s="264">
        <v>1740</v>
      </c>
      <c r="G24" s="264">
        <v>231</v>
      </c>
      <c r="H24" s="264">
        <v>916</v>
      </c>
      <c r="I24" s="264">
        <v>999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743</v>
      </c>
      <c r="F25" s="264">
        <v>1740</v>
      </c>
      <c r="G25" s="264">
        <v>231</v>
      </c>
      <c r="H25" s="264">
        <v>916</v>
      </c>
      <c r="I25" s="264">
        <v>999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2023-06-02T00:55:47Z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