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84916\OneDrive\Máy tính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52" i="1" l="1"/>
  <c r="AF537" i="1"/>
  <c r="AF522" i="1"/>
  <c r="AF507" i="1"/>
  <c r="AF492" i="1"/>
  <c r="AF477" i="1"/>
  <c r="AF462" i="1"/>
  <c r="AF447" i="1"/>
  <c r="AF432" i="1"/>
  <c r="AF417" i="1"/>
  <c r="AF402" i="1"/>
  <c r="AF387" i="1"/>
  <c r="AF372" i="1"/>
  <c r="AF357" i="1"/>
  <c r="AF342" i="1"/>
  <c r="AF327" i="1"/>
  <c r="AF312" i="1"/>
  <c r="AF297" i="1"/>
  <c r="AF282" i="1"/>
  <c r="AF267" i="1"/>
  <c r="AF252" i="1"/>
  <c r="AF237" i="1"/>
  <c r="AF222" i="1"/>
  <c r="AF207" i="1"/>
  <c r="AF192" i="1"/>
  <c r="AF177" i="1"/>
  <c r="AF162" i="1"/>
  <c r="AF147" i="1"/>
  <c r="AF132" i="1"/>
  <c r="AF117" i="1"/>
  <c r="AF102" i="1"/>
  <c r="N29" i="1" l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1421" i="1" l="1"/>
  <c r="N1422" i="1"/>
  <c r="N1423" i="1"/>
  <c r="N1420" i="1"/>
  <c r="N1415" i="1"/>
  <c r="N1416" i="1"/>
  <c r="N1417" i="1"/>
  <c r="N1414" i="1"/>
  <c r="F1408" i="1"/>
  <c r="N1403" i="1"/>
  <c r="N1404" i="1"/>
  <c r="N1405" i="1"/>
  <c r="N1402" i="1"/>
  <c r="N1397" i="1"/>
  <c r="N1398" i="1"/>
  <c r="N1399" i="1"/>
  <c r="K1390" i="1"/>
  <c r="N1396" i="1"/>
  <c r="F1390" i="1"/>
  <c r="N1385" i="1"/>
  <c r="N1386" i="1"/>
  <c r="N1387" i="1"/>
  <c r="N1384" i="1"/>
  <c r="N1379" i="1"/>
  <c r="N1380" i="1"/>
  <c r="N1381" i="1"/>
  <c r="N1378" i="1"/>
  <c r="F1372" i="1"/>
  <c r="K1372" i="1"/>
  <c r="K1354" i="1"/>
  <c r="N1367" i="1"/>
  <c r="N1368" i="1"/>
  <c r="N1369" i="1"/>
  <c r="N1366" i="1"/>
  <c r="N1361" i="1"/>
  <c r="N1362" i="1"/>
  <c r="N1363" i="1"/>
  <c r="N1360" i="1"/>
  <c r="F1354" i="1"/>
  <c r="N1349" i="1"/>
  <c r="N1350" i="1"/>
  <c r="N1351" i="1"/>
  <c r="N1348" i="1"/>
  <c r="N1343" i="1"/>
  <c r="N1344" i="1"/>
  <c r="N1345" i="1"/>
  <c r="N1342" i="1"/>
  <c r="N1411" i="1"/>
  <c r="N1410" i="1"/>
  <c r="N1409" i="1"/>
  <c r="N1408" i="1"/>
  <c r="N1393" i="1"/>
  <c r="N1392" i="1"/>
  <c r="N1391" i="1"/>
  <c r="N1390" i="1"/>
  <c r="N1375" i="1"/>
  <c r="N1374" i="1"/>
  <c r="N1373" i="1"/>
  <c r="N1372" i="1"/>
  <c r="N1357" i="1"/>
  <c r="N1356" i="1"/>
  <c r="N1355" i="1"/>
  <c r="N1354" i="1"/>
  <c r="N1337" i="1"/>
  <c r="N1338" i="1"/>
  <c r="N1339" i="1"/>
  <c r="N1336" i="1"/>
  <c r="K1336" i="1"/>
  <c r="F1336" i="1"/>
  <c r="Z1318" i="1"/>
  <c r="Z1319" i="1"/>
  <c r="Z1320" i="1"/>
  <c r="Z1321" i="1"/>
  <c r="Z1322" i="1"/>
  <c r="Z1323" i="1"/>
  <c r="Z1317" i="1"/>
  <c r="M1318" i="1" l="1"/>
  <c r="N1318" i="1" s="1"/>
  <c r="O1318" i="1" s="1"/>
  <c r="M1319" i="1"/>
  <c r="N1319" i="1" s="1"/>
  <c r="O1319" i="1" s="1"/>
  <c r="M1320" i="1"/>
  <c r="N1320" i="1" s="1"/>
  <c r="O1320" i="1" s="1"/>
  <c r="M1321" i="1"/>
  <c r="N1321" i="1" s="1"/>
  <c r="O1321" i="1" s="1"/>
  <c r="M1322" i="1"/>
  <c r="N1322" i="1" s="1"/>
  <c r="O1322" i="1" s="1"/>
  <c r="M1323" i="1"/>
  <c r="N1323" i="1" s="1"/>
  <c r="O1323" i="1" s="1"/>
  <c r="M1324" i="1"/>
  <c r="N1324" i="1" s="1"/>
  <c r="O1324" i="1" s="1"/>
  <c r="M1325" i="1"/>
  <c r="N1325" i="1" s="1"/>
  <c r="O1325" i="1" s="1"/>
  <c r="M1326" i="1"/>
  <c r="N1326" i="1" s="1"/>
  <c r="O1326" i="1" s="1"/>
  <c r="M1327" i="1"/>
  <c r="N1327" i="1" s="1"/>
  <c r="O1327" i="1" s="1"/>
  <c r="M1328" i="1"/>
  <c r="N1328" i="1" s="1"/>
  <c r="O1328" i="1" s="1"/>
  <c r="M1329" i="1"/>
  <c r="N1329" i="1" s="1"/>
  <c r="O1329" i="1" s="1"/>
  <c r="M1330" i="1"/>
  <c r="N1330" i="1" s="1"/>
  <c r="O1330" i="1" s="1"/>
  <c r="M1331" i="1"/>
  <c r="N1331" i="1" s="1"/>
  <c r="O1331" i="1" s="1"/>
  <c r="M1332" i="1"/>
  <c r="N1332" i="1" s="1"/>
  <c r="O1332" i="1" s="1"/>
  <c r="M1333" i="1"/>
  <c r="N1333" i="1" s="1"/>
  <c r="O1333" i="1" s="1"/>
  <c r="M1317" i="1"/>
  <c r="N1317" i="1" s="1"/>
  <c r="O1317" i="1" s="1"/>
  <c r="K1317" i="1"/>
  <c r="J1315" i="1"/>
  <c r="J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J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J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J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J1185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33" i="1"/>
  <c r="O1130" i="1"/>
  <c r="O1129" i="1"/>
  <c r="O1128" i="1"/>
  <c r="J1157" i="1"/>
  <c r="F1133" i="1"/>
  <c r="J846" i="1"/>
  <c r="J866" i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08" i="1"/>
  <c r="Q1108" i="1" s="1"/>
  <c r="F1108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J1126" i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088" i="1"/>
  <c r="Q1088" i="1" s="1"/>
  <c r="F1088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J1106" i="1"/>
  <c r="F1068" i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68" i="1"/>
  <c r="Q1068" i="1" s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J1086" i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F1048" i="1"/>
  <c r="P1048" i="1"/>
  <c r="Q1048" i="1" s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J1066" i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F1028" i="1"/>
  <c r="P1028" i="1"/>
  <c r="Q1028" i="1" s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J1046" i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08" i="1"/>
  <c r="Q1008" i="1" s="1"/>
  <c r="F1008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J1026" i="1"/>
  <c r="F988" i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988" i="1"/>
  <c r="Q988" i="1" s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J1006" i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68" i="1"/>
  <c r="Q968" i="1" s="1"/>
  <c r="F968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J986" i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48" i="1"/>
  <c r="Q948" i="1" s="1"/>
  <c r="F948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J966" i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28" i="1"/>
  <c r="Q928" i="1" s="1"/>
  <c r="F928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J946" i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08" i="1"/>
  <c r="Q908" i="1" s="1"/>
  <c r="F908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J926" i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888" i="1"/>
  <c r="Q888" i="1" s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J906" i="1"/>
  <c r="F888" i="1"/>
  <c r="J886" i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68" i="1"/>
  <c r="Q868" i="1" s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68" i="1"/>
  <c r="F868" i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48" i="1"/>
  <c r="Q848" i="1" s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48" i="1"/>
  <c r="F848" i="1"/>
  <c r="P829" i="1" l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28" i="1"/>
  <c r="Q828" i="1" s="1"/>
  <c r="F829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28" i="1"/>
  <c r="Y769" i="1"/>
  <c r="Z769" i="1" s="1"/>
  <c r="Y768" i="1"/>
  <c r="Z768" i="1" s="1"/>
  <c r="Y767" i="1"/>
  <c r="Z767" i="1" s="1"/>
  <c r="Y766" i="1"/>
  <c r="Z766" i="1" s="1"/>
  <c r="Y765" i="1"/>
  <c r="Z765" i="1" s="1"/>
  <c r="Y764" i="1"/>
  <c r="Z764" i="1" s="1"/>
  <c r="Y763" i="1"/>
  <c r="Z763" i="1" s="1"/>
  <c r="N825" i="1"/>
  <c r="O825" i="1" s="1"/>
  <c r="N824" i="1"/>
  <c r="O824" i="1" s="1"/>
  <c r="N823" i="1"/>
  <c r="O823" i="1" s="1"/>
  <c r="N822" i="1"/>
  <c r="O822" i="1" s="1"/>
  <c r="N821" i="1"/>
  <c r="O821" i="1" s="1"/>
  <c r="N820" i="1"/>
  <c r="O820" i="1" s="1"/>
  <c r="N819" i="1"/>
  <c r="O819" i="1" s="1"/>
  <c r="N818" i="1"/>
  <c r="O818" i="1" s="1"/>
  <c r="N817" i="1"/>
  <c r="O817" i="1" s="1"/>
  <c r="N816" i="1"/>
  <c r="O816" i="1" s="1"/>
  <c r="N815" i="1"/>
  <c r="O815" i="1" s="1"/>
  <c r="N814" i="1"/>
  <c r="O814" i="1" s="1"/>
  <c r="N813" i="1"/>
  <c r="O813" i="1" s="1"/>
  <c r="N812" i="1"/>
  <c r="O812" i="1" s="1"/>
  <c r="N811" i="1"/>
  <c r="O811" i="1" s="1"/>
  <c r="N810" i="1"/>
  <c r="O810" i="1" s="1"/>
  <c r="N809" i="1"/>
  <c r="O809" i="1" s="1"/>
  <c r="N808" i="1"/>
  <c r="O808" i="1" s="1"/>
  <c r="N807" i="1"/>
  <c r="O807" i="1" s="1"/>
  <c r="N806" i="1"/>
  <c r="O806" i="1" s="1"/>
  <c r="N805" i="1"/>
  <c r="O805" i="1" s="1"/>
  <c r="N804" i="1"/>
  <c r="O804" i="1" s="1"/>
  <c r="N803" i="1"/>
  <c r="O803" i="1" s="1"/>
  <c r="N802" i="1"/>
  <c r="O802" i="1" s="1"/>
  <c r="N801" i="1"/>
  <c r="O801" i="1" s="1"/>
  <c r="N800" i="1"/>
  <c r="O800" i="1" s="1"/>
  <c r="N799" i="1"/>
  <c r="O799" i="1" s="1"/>
  <c r="N798" i="1"/>
  <c r="O798" i="1" s="1"/>
  <c r="N797" i="1"/>
  <c r="O797" i="1" s="1"/>
  <c r="N796" i="1"/>
  <c r="O796" i="1" s="1"/>
  <c r="N795" i="1"/>
  <c r="O795" i="1" s="1"/>
  <c r="N794" i="1"/>
  <c r="O794" i="1" s="1"/>
  <c r="N793" i="1"/>
  <c r="O793" i="1" s="1"/>
  <c r="N792" i="1"/>
  <c r="O792" i="1" s="1"/>
  <c r="N791" i="1"/>
  <c r="O791" i="1" s="1"/>
  <c r="N790" i="1"/>
  <c r="O790" i="1" s="1"/>
  <c r="N789" i="1"/>
  <c r="O789" i="1" s="1"/>
  <c r="N788" i="1"/>
  <c r="O788" i="1" s="1"/>
  <c r="N787" i="1"/>
  <c r="O787" i="1" s="1"/>
  <c r="N786" i="1"/>
  <c r="O786" i="1" s="1"/>
  <c r="N785" i="1"/>
  <c r="O785" i="1" s="1"/>
  <c r="N784" i="1"/>
  <c r="O784" i="1" s="1"/>
  <c r="N783" i="1"/>
  <c r="O783" i="1" s="1"/>
  <c r="N782" i="1"/>
  <c r="O782" i="1" s="1"/>
  <c r="N781" i="1"/>
  <c r="O781" i="1" s="1"/>
  <c r="N780" i="1"/>
  <c r="O780" i="1" s="1"/>
  <c r="N779" i="1"/>
  <c r="O779" i="1" s="1"/>
  <c r="N778" i="1"/>
  <c r="O778" i="1" s="1"/>
  <c r="N777" i="1"/>
  <c r="O777" i="1" s="1"/>
  <c r="N776" i="1"/>
  <c r="O776" i="1" s="1"/>
  <c r="N775" i="1"/>
  <c r="O775" i="1" s="1"/>
  <c r="N774" i="1"/>
  <c r="O774" i="1" s="1"/>
  <c r="N773" i="1"/>
  <c r="O773" i="1" s="1"/>
  <c r="N772" i="1"/>
  <c r="O772" i="1" s="1"/>
  <c r="O769" i="1"/>
  <c r="O768" i="1"/>
  <c r="O767" i="1"/>
  <c r="O766" i="1"/>
  <c r="O765" i="1"/>
  <c r="O764" i="1"/>
  <c r="O763" i="1"/>
  <c r="Y704" i="1"/>
  <c r="Z704" i="1" s="1"/>
  <c r="Y703" i="1"/>
  <c r="Z703" i="1" s="1"/>
  <c r="Y702" i="1"/>
  <c r="Z702" i="1" s="1"/>
  <c r="Y701" i="1"/>
  <c r="Z701" i="1" s="1"/>
  <c r="Y700" i="1"/>
  <c r="Z700" i="1" s="1"/>
  <c r="Y699" i="1"/>
  <c r="Z699" i="1" s="1"/>
  <c r="Z698" i="1"/>
  <c r="Y698" i="1"/>
  <c r="M750" i="1"/>
  <c r="N750" i="1" s="1"/>
  <c r="O750" i="1" s="1"/>
  <c r="M751" i="1"/>
  <c r="N751" i="1" s="1"/>
  <c r="O751" i="1" s="1"/>
  <c r="M752" i="1"/>
  <c r="N752" i="1" s="1"/>
  <c r="O752" i="1" s="1"/>
  <c r="M753" i="1"/>
  <c r="N753" i="1" s="1"/>
  <c r="O753" i="1" s="1"/>
  <c r="M754" i="1"/>
  <c r="N754" i="1" s="1"/>
  <c r="O754" i="1" s="1"/>
  <c r="M755" i="1"/>
  <c r="N755" i="1" s="1"/>
  <c r="O755" i="1" s="1"/>
  <c r="M756" i="1"/>
  <c r="N756" i="1" s="1"/>
  <c r="O756" i="1" s="1"/>
  <c r="M757" i="1"/>
  <c r="N757" i="1" s="1"/>
  <c r="O757" i="1" s="1"/>
  <c r="M758" i="1"/>
  <c r="N758" i="1" s="1"/>
  <c r="O758" i="1" s="1"/>
  <c r="M759" i="1"/>
  <c r="N759" i="1" s="1"/>
  <c r="O759" i="1" s="1"/>
  <c r="M760" i="1"/>
  <c r="N760" i="1" s="1"/>
  <c r="O760" i="1" s="1"/>
  <c r="M737" i="1"/>
  <c r="N737" i="1" s="1"/>
  <c r="O737" i="1" s="1"/>
  <c r="M738" i="1"/>
  <c r="N738" i="1" s="1"/>
  <c r="O738" i="1" s="1"/>
  <c r="M739" i="1"/>
  <c r="N739" i="1" s="1"/>
  <c r="O739" i="1" s="1"/>
  <c r="M740" i="1"/>
  <c r="N740" i="1" s="1"/>
  <c r="O740" i="1" s="1"/>
  <c r="M741" i="1"/>
  <c r="N741" i="1" s="1"/>
  <c r="O741" i="1" s="1"/>
  <c r="M742" i="1"/>
  <c r="N742" i="1" s="1"/>
  <c r="O742" i="1" s="1"/>
  <c r="M743" i="1"/>
  <c r="N743" i="1" s="1"/>
  <c r="O743" i="1" s="1"/>
  <c r="M744" i="1"/>
  <c r="N744" i="1" s="1"/>
  <c r="O744" i="1" s="1"/>
  <c r="M745" i="1"/>
  <c r="N745" i="1" s="1"/>
  <c r="O745" i="1" s="1"/>
  <c r="M746" i="1"/>
  <c r="N746" i="1" s="1"/>
  <c r="O746" i="1" s="1"/>
  <c r="M747" i="1"/>
  <c r="N747" i="1" s="1"/>
  <c r="O747" i="1" s="1"/>
  <c r="M748" i="1"/>
  <c r="N748" i="1" s="1"/>
  <c r="O748" i="1" s="1"/>
  <c r="M749" i="1"/>
  <c r="N749" i="1" s="1"/>
  <c r="O749" i="1" s="1"/>
  <c r="M708" i="1"/>
  <c r="N708" i="1" s="1"/>
  <c r="O708" i="1" s="1"/>
  <c r="M709" i="1"/>
  <c r="N709" i="1" s="1"/>
  <c r="O709" i="1" s="1"/>
  <c r="M710" i="1"/>
  <c r="N710" i="1" s="1"/>
  <c r="O710" i="1" s="1"/>
  <c r="M711" i="1"/>
  <c r="N711" i="1" s="1"/>
  <c r="O711" i="1" s="1"/>
  <c r="M712" i="1"/>
  <c r="N712" i="1" s="1"/>
  <c r="O712" i="1" s="1"/>
  <c r="M713" i="1"/>
  <c r="N713" i="1" s="1"/>
  <c r="O713" i="1" s="1"/>
  <c r="M714" i="1"/>
  <c r="N714" i="1" s="1"/>
  <c r="O714" i="1" s="1"/>
  <c r="M715" i="1"/>
  <c r="N715" i="1" s="1"/>
  <c r="O715" i="1" s="1"/>
  <c r="M716" i="1"/>
  <c r="N716" i="1" s="1"/>
  <c r="O716" i="1" s="1"/>
  <c r="M717" i="1"/>
  <c r="N717" i="1" s="1"/>
  <c r="O717" i="1" s="1"/>
  <c r="M718" i="1"/>
  <c r="N718" i="1" s="1"/>
  <c r="O718" i="1" s="1"/>
  <c r="M719" i="1"/>
  <c r="N719" i="1" s="1"/>
  <c r="O719" i="1" s="1"/>
  <c r="M720" i="1"/>
  <c r="N720" i="1" s="1"/>
  <c r="O720" i="1" s="1"/>
  <c r="M721" i="1"/>
  <c r="N721" i="1" s="1"/>
  <c r="O721" i="1" s="1"/>
  <c r="M722" i="1"/>
  <c r="N722" i="1" s="1"/>
  <c r="O722" i="1" s="1"/>
  <c r="M723" i="1"/>
  <c r="N723" i="1" s="1"/>
  <c r="O723" i="1" s="1"/>
  <c r="M724" i="1"/>
  <c r="N724" i="1" s="1"/>
  <c r="O724" i="1" s="1"/>
  <c r="M725" i="1"/>
  <c r="N725" i="1" s="1"/>
  <c r="O725" i="1" s="1"/>
  <c r="M726" i="1"/>
  <c r="N726" i="1" s="1"/>
  <c r="O726" i="1" s="1"/>
  <c r="M727" i="1"/>
  <c r="N727" i="1" s="1"/>
  <c r="O727" i="1" s="1"/>
  <c r="M728" i="1"/>
  <c r="N728" i="1" s="1"/>
  <c r="O728" i="1" s="1"/>
  <c r="M729" i="1"/>
  <c r="N729" i="1" s="1"/>
  <c r="O729" i="1" s="1"/>
  <c r="M730" i="1"/>
  <c r="N730" i="1" s="1"/>
  <c r="O730" i="1" s="1"/>
  <c r="M731" i="1"/>
  <c r="N731" i="1" s="1"/>
  <c r="O731" i="1" s="1"/>
  <c r="M732" i="1"/>
  <c r="N732" i="1" s="1"/>
  <c r="O732" i="1" s="1"/>
  <c r="M733" i="1"/>
  <c r="N733" i="1" s="1"/>
  <c r="O733" i="1" s="1"/>
  <c r="M734" i="1"/>
  <c r="N734" i="1" s="1"/>
  <c r="O734" i="1" s="1"/>
  <c r="M735" i="1"/>
  <c r="N735" i="1" s="1"/>
  <c r="O735" i="1" s="1"/>
  <c r="M736" i="1"/>
  <c r="N736" i="1" s="1"/>
  <c r="O736" i="1" s="1"/>
  <c r="M707" i="1"/>
  <c r="N707" i="1" s="1"/>
  <c r="O707" i="1" s="1"/>
  <c r="N704" i="1"/>
  <c r="O704" i="1" s="1"/>
  <c r="N703" i="1"/>
  <c r="O703" i="1" s="1"/>
  <c r="N702" i="1"/>
  <c r="O702" i="1" s="1"/>
  <c r="N701" i="1"/>
  <c r="O701" i="1" s="1"/>
  <c r="N700" i="1"/>
  <c r="O700" i="1" s="1"/>
  <c r="N699" i="1"/>
  <c r="O699" i="1" s="1"/>
  <c r="N698" i="1"/>
  <c r="O698" i="1" s="1"/>
  <c r="M699" i="1"/>
  <c r="M700" i="1"/>
  <c r="M701" i="1"/>
  <c r="M702" i="1"/>
  <c r="M703" i="1"/>
  <c r="M704" i="1"/>
  <c r="M698" i="1"/>
  <c r="Y639" i="1"/>
  <c r="Z639" i="1" s="1"/>
  <c r="Y638" i="1"/>
  <c r="Z638" i="1" s="1"/>
  <c r="Y637" i="1"/>
  <c r="Z637" i="1" s="1"/>
  <c r="Y636" i="1"/>
  <c r="Z636" i="1" s="1"/>
  <c r="Y635" i="1"/>
  <c r="Z635" i="1" s="1"/>
  <c r="Y634" i="1"/>
  <c r="Z634" i="1" s="1"/>
  <c r="Y633" i="1"/>
  <c r="Z633" i="1" s="1"/>
  <c r="N695" i="1"/>
  <c r="O695" i="1" s="1"/>
  <c r="N694" i="1"/>
  <c r="O694" i="1" s="1"/>
  <c r="N693" i="1"/>
  <c r="O693" i="1" s="1"/>
  <c r="N692" i="1"/>
  <c r="O692" i="1" s="1"/>
  <c r="N691" i="1"/>
  <c r="O691" i="1" s="1"/>
  <c r="N690" i="1"/>
  <c r="O690" i="1" s="1"/>
  <c r="N689" i="1"/>
  <c r="O689" i="1" s="1"/>
  <c r="N688" i="1"/>
  <c r="O688" i="1" s="1"/>
  <c r="N687" i="1"/>
  <c r="O687" i="1" s="1"/>
  <c r="N686" i="1"/>
  <c r="O686" i="1" s="1"/>
  <c r="N685" i="1"/>
  <c r="O685" i="1" s="1"/>
  <c r="N684" i="1"/>
  <c r="O684" i="1" s="1"/>
  <c r="N683" i="1"/>
  <c r="O683" i="1" s="1"/>
  <c r="N682" i="1"/>
  <c r="O682" i="1" s="1"/>
  <c r="N681" i="1"/>
  <c r="O681" i="1" s="1"/>
  <c r="N680" i="1"/>
  <c r="O680" i="1" s="1"/>
  <c r="N679" i="1"/>
  <c r="O679" i="1" s="1"/>
  <c r="N678" i="1"/>
  <c r="O678" i="1" s="1"/>
  <c r="N677" i="1"/>
  <c r="O677" i="1" s="1"/>
  <c r="N676" i="1"/>
  <c r="O676" i="1" s="1"/>
  <c r="N675" i="1"/>
  <c r="O675" i="1" s="1"/>
  <c r="N674" i="1"/>
  <c r="O674" i="1" s="1"/>
  <c r="N673" i="1"/>
  <c r="O673" i="1" s="1"/>
  <c r="N672" i="1"/>
  <c r="O672" i="1" s="1"/>
  <c r="N671" i="1"/>
  <c r="O671" i="1" s="1"/>
  <c r="N670" i="1"/>
  <c r="O670" i="1" s="1"/>
  <c r="N669" i="1"/>
  <c r="O669" i="1" s="1"/>
  <c r="N668" i="1"/>
  <c r="O668" i="1" s="1"/>
  <c r="N667" i="1"/>
  <c r="O667" i="1" s="1"/>
  <c r="N666" i="1"/>
  <c r="O666" i="1" s="1"/>
  <c r="N665" i="1"/>
  <c r="O665" i="1" s="1"/>
  <c r="N664" i="1"/>
  <c r="O664" i="1" s="1"/>
  <c r="N663" i="1"/>
  <c r="O663" i="1" s="1"/>
  <c r="N662" i="1"/>
  <c r="O662" i="1" s="1"/>
  <c r="N661" i="1"/>
  <c r="O661" i="1" s="1"/>
  <c r="N660" i="1"/>
  <c r="O660" i="1" s="1"/>
  <c r="N659" i="1"/>
  <c r="O659" i="1" s="1"/>
  <c r="N658" i="1"/>
  <c r="O658" i="1" s="1"/>
  <c r="N657" i="1"/>
  <c r="O657" i="1" s="1"/>
  <c r="N656" i="1"/>
  <c r="O656" i="1" s="1"/>
  <c r="N655" i="1"/>
  <c r="O655" i="1" s="1"/>
  <c r="N654" i="1"/>
  <c r="O654" i="1" s="1"/>
  <c r="N653" i="1"/>
  <c r="O653" i="1" s="1"/>
  <c r="N652" i="1"/>
  <c r="O652" i="1" s="1"/>
  <c r="N651" i="1"/>
  <c r="O651" i="1" s="1"/>
  <c r="N650" i="1"/>
  <c r="O650" i="1" s="1"/>
  <c r="N649" i="1"/>
  <c r="O649" i="1" s="1"/>
  <c r="N648" i="1"/>
  <c r="O648" i="1" s="1"/>
  <c r="N647" i="1"/>
  <c r="O647" i="1" s="1"/>
  <c r="N646" i="1"/>
  <c r="O646" i="1" s="1"/>
  <c r="N645" i="1"/>
  <c r="O645" i="1" s="1"/>
  <c r="N644" i="1"/>
  <c r="O644" i="1" s="1"/>
  <c r="N643" i="1"/>
  <c r="O643" i="1" s="1"/>
  <c r="N642" i="1"/>
  <c r="O642" i="1" s="1"/>
  <c r="O639" i="1"/>
  <c r="O638" i="1"/>
  <c r="O637" i="1"/>
  <c r="O636" i="1"/>
  <c r="O635" i="1"/>
  <c r="O634" i="1"/>
  <c r="O633" i="1"/>
  <c r="Y569" i="1"/>
  <c r="Z569" i="1" s="1"/>
  <c r="Y570" i="1"/>
  <c r="Z570" i="1" s="1"/>
  <c r="Y571" i="1"/>
  <c r="Z571" i="1" s="1"/>
  <c r="Y572" i="1"/>
  <c r="Z572" i="1" s="1"/>
  <c r="Y573" i="1"/>
  <c r="Z573" i="1" s="1"/>
  <c r="Y574" i="1"/>
  <c r="Z574" i="1" s="1"/>
  <c r="Y568" i="1"/>
  <c r="Z568" i="1" s="1"/>
  <c r="N619" i="1"/>
  <c r="O619" i="1" s="1"/>
  <c r="N620" i="1"/>
  <c r="O620" i="1" s="1"/>
  <c r="N621" i="1"/>
  <c r="O621" i="1" s="1"/>
  <c r="N622" i="1"/>
  <c r="O622" i="1" s="1"/>
  <c r="N623" i="1"/>
  <c r="O623" i="1" s="1"/>
  <c r="N624" i="1"/>
  <c r="O624" i="1" s="1"/>
  <c r="N625" i="1"/>
  <c r="O625" i="1" s="1"/>
  <c r="N626" i="1"/>
  <c r="O626" i="1" s="1"/>
  <c r="N627" i="1"/>
  <c r="O627" i="1" s="1"/>
  <c r="N628" i="1"/>
  <c r="O628" i="1" s="1"/>
  <c r="N629" i="1"/>
  <c r="O629" i="1" s="1"/>
  <c r="N630" i="1"/>
  <c r="O630" i="1" s="1"/>
  <c r="N614" i="1"/>
  <c r="O614" i="1" s="1"/>
  <c r="N615" i="1"/>
  <c r="O615" i="1" s="1"/>
  <c r="N616" i="1"/>
  <c r="O616" i="1" s="1"/>
  <c r="N617" i="1"/>
  <c r="O617" i="1" s="1"/>
  <c r="N618" i="1"/>
  <c r="O618" i="1" s="1"/>
  <c r="N613" i="1"/>
  <c r="O613" i="1" s="1"/>
  <c r="N608" i="1"/>
  <c r="N609" i="1"/>
  <c r="O609" i="1" s="1"/>
  <c r="N610" i="1"/>
  <c r="N611" i="1"/>
  <c r="O611" i="1" s="1"/>
  <c r="N612" i="1"/>
  <c r="N607" i="1"/>
  <c r="O607" i="1" s="1"/>
  <c r="N602" i="1"/>
  <c r="N603" i="1"/>
  <c r="O603" i="1" s="1"/>
  <c r="N604" i="1"/>
  <c r="N605" i="1"/>
  <c r="O605" i="1" s="1"/>
  <c r="N606" i="1"/>
  <c r="N601" i="1"/>
  <c r="O601" i="1" s="1"/>
  <c r="N596" i="1"/>
  <c r="N597" i="1"/>
  <c r="N598" i="1"/>
  <c r="N599" i="1"/>
  <c r="N600" i="1"/>
  <c r="N595" i="1"/>
  <c r="O595" i="1" s="1"/>
  <c r="N590" i="1"/>
  <c r="N591" i="1"/>
  <c r="O591" i="1" s="1"/>
  <c r="N592" i="1"/>
  <c r="N593" i="1"/>
  <c r="O593" i="1" s="1"/>
  <c r="N594" i="1"/>
  <c r="N589" i="1"/>
  <c r="O589" i="1" s="1"/>
  <c r="N584" i="1"/>
  <c r="N585" i="1"/>
  <c r="O585" i="1" s="1"/>
  <c r="N586" i="1"/>
  <c r="N587" i="1"/>
  <c r="O587" i="1" s="1"/>
  <c r="N588" i="1"/>
  <c r="N583" i="1"/>
  <c r="O583" i="1" s="1"/>
  <c r="N578" i="1"/>
  <c r="N579" i="1"/>
  <c r="O579" i="1" s="1"/>
  <c r="N580" i="1"/>
  <c r="N581" i="1"/>
  <c r="O581" i="1" s="1"/>
  <c r="N582" i="1"/>
  <c r="N577" i="1"/>
  <c r="O577" i="1" s="1"/>
  <c r="O608" i="1"/>
  <c r="O610" i="1"/>
  <c r="O612" i="1"/>
  <c r="O602" i="1"/>
  <c r="O604" i="1"/>
  <c r="O606" i="1"/>
  <c r="O596" i="1"/>
  <c r="O597" i="1"/>
  <c r="O598" i="1"/>
  <c r="O599" i="1"/>
  <c r="O600" i="1"/>
  <c r="O590" i="1"/>
  <c r="O592" i="1"/>
  <c r="O594" i="1"/>
  <c r="O586" i="1"/>
  <c r="O588" i="1"/>
  <c r="O584" i="1"/>
  <c r="O578" i="1"/>
  <c r="O580" i="1"/>
  <c r="O582" i="1"/>
  <c r="Y553" i="1" l="1"/>
  <c r="Y554" i="1"/>
  <c r="Y555" i="1"/>
  <c r="Y556" i="1"/>
  <c r="Y557" i="1"/>
  <c r="Y558" i="1"/>
  <c r="Y559" i="1"/>
  <c r="Y560" i="1"/>
  <c r="Y561" i="1"/>
  <c r="Y562" i="1"/>
  <c r="Y563" i="1"/>
  <c r="Y564" i="1"/>
  <c r="Y552" i="1"/>
  <c r="V552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37" i="1"/>
  <c r="V537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22" i="1"/>
  <c r="V522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07" i="1"/>
  <c r="V507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492" i="1"/>
  <c r="V492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77" i="1"/>
  <c r="V477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62" i="1"/>
  <c r="V462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47" i="1"/>
  <c r="V447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32" i="1"/>
  <c r="V432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17" i="1"/>
  <c r="V417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02" i="1"/>
  <c r="V402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387" i="1"/>
  <c r="V387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72" i="1"/>
  <c r="V372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57" i="1"/>
  <c r="V357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42" i="1"/>
  <c r="V342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27" i="1"/>
  <c r="V327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12" i="1"/>
  <c r="V312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297" i="1"/>
  <c r="V297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82" i="1"/>
  <c r="V282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67" i="1"/>
  <c r="V267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52" i="1"/>
  <c r="V252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37" i="1"/>
  <c r="V237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22" i="1"/>
  <c r="V222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07" i="1"/>
  <c r="V207" i="1"/>
  <c r="F208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192" i="1"/>
  <c r="V192" i="1"/>
  <c r="F193" i="1"/>
  <c r="F178" i="1"/>
  <c r="F163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77" i="1"/>
  <c r="V177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62" i="1"/>
  <c r="V162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47" i="1"/>
  <c r="V147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32" i="1"/>
  <c r="V132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17" i="1"/>
  <c r="V117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02" i="1"/>
  <c r="V102" i="1"/>
  <c r="O569" i="1" l="1"/>
  <c r="O570" i="1"/>
  <c r="O571" i="1"/>
  <c r="O572" i="1"/>
  <c r="O573" i="1"/>
  <c r="O574" i="1"/>
  <c r="O568" i="1"/>
  <c r="K564" i="1" l="1"/>
  <c r="N564" i="1" s="1"/>
  <c r="K563" i="1"/>
  <c r="N563" i="1" s="1"/>
  <c r="K562" i="1"/>
  <c r="N562" i="1" s="1"/>
  <c r="K561" i="1"/>
  <c r="N561" i="1" s="1"/>
  <c r="K560" i="1"/>
  <c r="N560" i="1" s="1"/>
  <c r="K559" i="1"/>
  <c r="N559" i="1" s="1"/>
  <c r="K558" i="1"/>
  <c r="N558" i="1" s="1"/>
  <c r="K557" i="1"/>
  <c r="N557" i="1" s="1"/>
  <c r="K556" i="1"/>
  <c r="N556" i="1" s="1"/>
  <c r="K555" i="1"/>
  <c r="N555" i="1" s="1"/>
  <c r="K554" i="1"/>
  <c r="N554" i="1" s="1"/>
  <c r="K553" i="1"/>
  <c r="N553" i="1" s="1"/>
  <c r="K552" i="1"/>
  <c r="N552" i="1" s="1"/>
  <c r="K549" i="1"/>
  <c r="N549" i="1" s="1"/>
  <c r="K548" i="1"/>
  <c r="N548" i="1" s="1"/>
  <c r="K547" i="1"/>
  <c r="N547" i="1" s="1"/>
  <c r="K546" i="1"/>
  <c r="N546" i="1" s="1"/>
  <c r="K545" i="1"/>
  <c r="N545" i="1" s="1"/>
  <c r="K544" i="1"/>
  <c r="N544" i="1" s="1"/>
  <c r="K543" i="1"/>
  <c r="N543" i="1" s="1"/>
  <c r="K542" i="1"/>
  <c r="N542" i="1" s="1"/>
  <c r="K541" i="1"/>
  <c r="N541" i="1" s="1"/>
  <c r="K540" i="1"/>
  <c r="N540" i="1" s="1"/>
  <c r="K539" i="1"/>
  <c r="N539" i="1" s="1"/>
  <c r="K538" i="1"/>
  <c r="N538" i="1" s="1"/>
  <c r="K537" i="1"/>
  <c r="N537" i="1" s="1"/>
  <c r="K534" i="1"/>
  <c r="N534" i="1" s="1"/>
  <c r="K533" i="1"/>
  <c r="N533" i="1" s="1"/>
  <c r="K532" i="1"/>
  <c r="N532" i="1" s="1"/>
  <c r="K531" i="1"/>
  <c r="N531" i="1" s="1"/>
  <c r="K530" i="1"/>
  <c r="N530" i="1" s="1"/>
  <c r="K529" i="1"/>
  <c r="N529" i="1" s="1"/>
  <c r="K528" i="1"/>
  <c r="N528" i="1" s="1"/>
  <c r="K527" i="1"/>
  <c r="N527" i="1" s="1"/>
  <c r="K526" i="1"/>
  <c r="N526" i="1" s="1"/>
  <c r="K525" i="1"/>
  <c r="N525" i="1" s="1"/>
  <c r="K524" i="1"/>
  <c r="N524" i="1" s="1"/>
  <c r="K523" i="1"/>
  <c r="N523" i="1" s="1"/>
  <c r="K522" i="1"/>
  <c r="N522" i="1" s="1"/>
  <c r="K519" i="1"/>
  <c r="N519" i="1" s="1"/>
  <c r="K518" i="1"/>
  <c r="N518" i="1" s="1"/>
  <c r="K517" i="1"/>
  <c r="N517" i="1" s="1"/>
  <c r="K516" i="1"/>
  <c r="N516" i="1" s="1"/>
  <c r="K515" i="1"/>
  <c r="N515" i="1" s="1"/>
  <c r="K514" i="1"/>
  <c r="N514" i="1" s="1"/>
  <c r="K513" i="1"/>
  <c r="N513" i="1" s="1"/>
  <c r="K512" i="1"/>
  <c r="N512" i="1" s="1"/>
  <c r="K511" i="1"/>
  <c r="N511" i="1" s="1"/>
  <c r="K510" i="1"/>
  <c r="N510" i="1" s="1"/>
  <c r="K509" i="1"/>
  <c r="N509" i="1" s="1"/>
  <c r="K508" i="1"/>
  <c r="N508" i="1" s="1"/>
  <c r="K507" i="1"/>
  <c r="N507" i="1" s="1"/>
  <c r="K504" i="1"/>
  <c r="N504" i="1" s="1"/>
  <c r="K503" i="1"/>
  <c r="N503" i="1" s="1"/>
  <c r="K502" i="1"/>
  <c r="N502" i="1" s="1"/>
  <c r="K501" i="1"/>
  <c r="N501" i="1" s="1"/>
  <c r="K500" i="1"/>
  <c r="N500" i="1" s="1"/>
  <c r="K499" i="1"/>
  <c r="N499" i="1" s="1"/>
  <c r="K498" i="1"/>
  <c r="N498" i="1" s="1"/>
  <c r="K497" i="1"/>
  <c r="N497" i="1" s="1"/>
  <c r="K496" i="1"/>
  <c r="N496" i="1" s="1"/>
  <c r="K495" i="1"/>
  <c r="N495" i="1" s="1"/>
  <c r="K494" i="1"/>
  <c r="N494" i="1" s="1"/>
  <c r="K493" i="1"/>
  <c r="N493" i="1" s="1"/>
  <c r="K492" i="1"/>
  <c r="N492" i="1" s="1"/>
  <c r="K489" i="1"/>
  <c r="N489" i="1" s="1"/>
  <c r="K488" i="1"/>
  <c r="N488" i="1" s="1"/>
  <c r="K487" i="1"/>
  <c r="N487" i="1" s="1"/>
  <c r="K486" i="1"/>
  <c r="N486" i="1" s="1"/>
  <c r="K485" i="1"/>
  <c r="N485" i="1" s="1"/>
  <c r="K484" i="1"/>
  <c r="N484" i="1" s="1"/>
  <c r="K483" i="1"/>
  <c r="N483" i="1" s="1"/>
  <c r="K482" i="1"/>
  <c r="N482" i="1" s="1"/>
  <c r="K481" i="1"/>
  <c r="N481" i="1" s="1"/>
  <c r="K480" i="1"/>
  <c r="N480" i="1" s="1"/>
  <c r="K479" i="1"/>
  <c r="N479" i="1" s="1"/>
  <c r="K478" i="1"/>
  <c r="N478" i="1" s="1"/>
  <c r="K477" i="1"/>
  <c r="N477" i="1" s="1"/>
  <c r="K474" i="1"/>
  <c r="N474" i="1" s="1"/>
  <c r="K473" i="1"/>
  <c r="N473" i="1" s="1"/>
  <c r="K472" i="1"/>
  <c r="N472" i="1" s="1"/>
  <c r="K471" i="1"/>
  <c r="N471" i="1" s="1"/>
  <c r="K470" i="1"/>
  <c r="N470" i="1" s="1"/>
  <c r="K469" i="1"/>
  <c r="N469" i="1" s="1"/>
  <c r="K468" i="1"/>
  <c r="N468" i="1" s="1"/>
  <c r="K467" i="1"/>
  <c r="N467" i="1" s="1"/>
  <c r="K466" i="1"/>
  <c r="N466" i="1" s="1"/>
  <c r="K465" i="1"/>
  <c r="N465" i="1" s="1"/>
  <c r="K464" i="1"/>
  <c r="N464" i="1" s="1"/>
  <c r="K463" i="1"/>
  <c r="N463" i="1" s="1"/>
  <c r="K462" i="1"/>
  <c r="N462" i="1" s="1"/>
  <c r="K459" i="1"/>
  <c r="N459" i="1" s="1"/>
  <c r="K458" i="1"/>
  <c r="N458" i="1" s="1"/>
  <c r="K457" i="1"/>
  <c r="N457" i="1" s="1"/>
  <c r="K456" i="1"/>
  <c r="N456" i="1" s="1"/>
  <c r="K455" i="1"/>
  <c r="N455" i="1" s="1"/>
  <c r="K454" i="1"/>
  <c r="N454" i="1" s="1"/>
  <c r="K453" i="1"/>
  <c r="N453" i="1" s="1"/>
  <c r="K452" i="1"/>
  <c r="N452" i="1" s="1"/>
  <c r="K451" i="1"/>
  <c r="N451" i="1" s="1"/>
  <c r="K450" i="1"/>
  <c r="N450" i="1" s="1"/>
  <c r="K449" i="1"/>
  <c r="N449" i="1" s="1"/>
  <c r="K448" i="1"/>
  <c r="N448" i="1" s="1"/>
  <c r="K447" i="1"/>
  <c r="N447" i="1" s="1"/>
  <c r="F553" i="1"/>
  <c r="F538" i="1"/>
  <c r="F523" i="1"/>
  <c r="F508" i="1"/>
  <c r="F493" i="1"/>
  <c r="F478" i="1"/>
  <c r="F463" i="1"/>
  <c r="F448" i="1"/>
  <c r="F433" i="1"/>
  <c r="K444" i="1"/>
  <c r="N444" i="1" s="1"/>
  <c r="K443" i="1"/>
  <c r="N443" i="1" s="1"/>
  <c r="K442" i="1"/>
  <c r="N442" i="1" s="1"/>
  <c r="K441" i="1"/>
  <c r="N441" i="1" s="1"/>
  <c r="K440" i="1"/>
  <c r="N440" i="1" s="1"/>
  <c r="K439" i="1"/>
  <c r="N439" i="1" s="1"/>
  <c r="K438" i="1"/>
  <c r="N438" i="1" s="1"/>
  <c r="K437" i="1"/>
  <c r="N437" i="1" s="1"/>
  <c r="K436" i="1"/>
  <c r="N436" i="1" s="1"/>
  <c r="K435" i="1"/>
  <c r="N435" i="1" s="1"/>
  <c r="K434" i="1"/>
  <c r="N434" i="1" s="1"/>
  <c r="K433" i="1"/>
  <c r="N433" i="1" s="1"/>
  <c r="K432" i="1"/>
  <c r="N432" i="1" s="1"/>
  <c r="K429" i="1"/>
  <c r="N429" i="1" s="1"/>
  <c r="K428" i="1"/>
  <c r="N428" i="1" s="1"/>
  <c r="K427" i="1"/>
  <c r="N427" i="1" s="1"/>
  <c r="K426" i="1"/>
  <c r="N426" i="1" s="1"/>
  <c r="K425" i="1"/>
  <c r="N425" i="1" s="1"/>
  <c r="K424" i="1"/>
  <c r="N424" i="1" s="1"/>
  <c r="K423" i="1"/>
  <c r="N423" i="1" s="1"/>
  <c r="K422" i="1"/>
  <c r="N422" i="1" s="1"/>
  <c r="K421" i="1"/>
  <c r="N421" i="1" s="1"/>
  <c r="K420" i="1"/>
  <c r="N420" i="1" s="1"/>
  <c r="K419" i="1"/>
  <c r="N419" i="1" s="1"/>
  <c r="K418" i="1"/>
  <c r="N418" i="1" s="1"/>
  <c r="K417" i="1"/>
  <c r="N417" i="1" s="1"/>
  <c r="K414" i="1"/>
  <c r="N414" i="1" s="1"/>
  <c r="K413" i="1"/>
  <c r="N413" i="1" s="1"/>
  <c r="K412" i="1"/>
  <c r="N412" i="1" s="1"/>
  <c r="K411" i="1"/>
  <c r="N411" i="1" s="1"/>
  <c r="K410" i="1"/>
  <c r="N410" i="1" s="1"/>
  <c r="K409" i="1"/>
  <c r="N409" i="1" s="1"/>
  <c r="K408" i="1"/>
  <c r="N408" i="1" s="1"/>
  <c r="K407" i="1"/>
  <c r="N407" i="1" s="1"/>
  <c r="K406" i="1"/>
  <c r="N406" i="1" s="1"/>
  <c r="K405" i="1"/>
  <c r="N405" i="1" s="1"/>
  <c r="K404" i="1"/>
  <c r="N404" i="1" s="1"/>
  <c r="K403" i="1"/>
  <c r="N403" i="1" s="1"/>
  <c r="K402" i="1"/>
  <c r="N402" i="1" s="1"/>
  <c r="K399" i="1"/>
  <c r="N399" i="1" s="1"/>
  <c r="K398" i="1"/>
  <c r="N398" i="1" s="1"/>
  <c r="K397" i="1"/>
  <c r="N397" i="1" s="1"/>
  <c r="K396" i="1"/>
  <c r="N396" i="1" s="1"/>
  <c r="K395" i="1"/>
  <c r="N395" i="1" s="1"/>
  <c r="K394" i="1"/>
  <c r="N394" i="1" s="1"/>
  <c r="K393" i="1"/>
  <c r="N393" i="1" s="1"/>
  <c r="K392" i="1"/>
  <c r="N392" i="1" s="1"/>
  <c r="K391" i="1"/>
  <c r="N391" i="1" s="1"/>
  <c r="K390" i="1"/>
  <c r="N390" i="1" s="1"/>
  <c r="K389" i="1"/>
  <c r="N389" i="1" s="1"/>
  <c r="K388" i="1"/>
  <c r="N388" i="1" s="1"/>
  <c r="K387" i="1"/>
  <c r="N387" i="1" s="1"/>
  <c r="K384" i="1"/>
  <c r="N384" i="1" s="1"/>
  <c r="K383" i="1"/>
  <c r="N383" i="1" s="1"/>
  <c r="K382" i="1"/>
  <c r="N382" i="1" s="1"/>
  <c r="K381" i="1"/>
  <c r="N381" i="1" s="1"/>
  <c r="K380" i="1"/>
  <c r="N380" i="1" s="1"/>
  <c r="K379" i="1"/>
  <c r="N379" i="1" s="1"/>
  <c r="K378" i="1"/>
  <c r="N378" i="1" s="1"/>
  <c r="K377" i="1"/>
  <c r="N377" i="1" s="1"/>
  <c r="K376" i="1"/>
  <c r="N376" i="1" s="1"/>
  <c r="K375" i="1"/>
  <c r="N375" i="1" s="1"/>
  <c r="K374" i="1"/>
  <c r="N374" i="1" s="1"/>
  <c r="K373" i="1"/>
  <c r="N373" i="1" s="1"/>
  <c r="K372" i="1"/>
  <c r="N372" i="1" s="1"/>
  <c r="K369" i="1"/>
  <c r="N369" i="1" s="1"/>
  <c r="K368" i="1"/>
  <c r="N368" i="1" s="1"/>
  <c r="K367" i="1"/>
  <c r="N367" i="1" s="1"/>
  <c r="K366" i="1"/>
  <c r="N366" i="1" s="1"/>
  <c r="K365" i="1"/>
  <c r="N365" i="1" s="1"/>
  <c r="K364" i="1"/>
  <c r="N364" i="1" s="1"/>
  <c r="K363" i="1"/>
  <c r="N363" i="1" s="1"/>
  <c r="K362" i="1"/>
  <c r="N362" i="1" s="1"/>
  <c r="K361" i="1"/>
  <c r="N361" i="1" s="1"/>
  <c r="K360" i="1"/>
  <c r="N360" i="1" s="1"/>
  <c r="K359" i="1"/>
  <c r="N359" i="1" s="1"/>
  <c r="K358" i="1"/>
  <c r="N358" i="1" s="1"/>
  <c r="K357" i="1"/>
  <c r="N357" i="1" s="1"/>
  <c r="K354" i="1"/>
  <c r="N354" i="1" s="1"/>
  <c r="K353" i="1"/>
  <c r="N353" i="1" s="1"/>
  <c r="K352" i="1"/>
  <c r="N352" i="1" s="1"/>
  <c r="K351" i="1"/>
  <c r="N351" i="1" s="1"/>
  <c r="K350" i="1"/>
  <c r="N350" i="1" s="1"/>
  <c r="K349" i="1"/>
  <c r="N349" i="1" s="1"/>
  <c r="K348" i="1"/>
  <c r="N348" i="1" s="1"/>
  <c r="K347" i="1"/>
  <c r="N347" i="1" s="1"/>
  <c r="K346" i="1"/>
  <c r="N346" i="1" s="1"/>
  <c r="K345" i="1"/>
  <c r="N345" i="1" s="1"/>
  <c r="K344" i="1"/>
  <c r="N344" i="1" s="1"/>
  <c r="K343" i="1"/>
  <c r="N343" i="1" s="1"/>
  <c r="K342" i="1"/>
  <c r="N342" i="1" s="1"/>
  <c r="K339" i="1"/>
  <c r="N339" i="1" s="1"/>
  <c r="K338" i="1"/>
  <c r="N338" i="1" s="1"/>
  <c r="K337" i="1"/>
  <c r="N337" i="1" s="1"/>
  <c r="K336" i="1"/>
  <c r="N336" i="1" s="1"/>
  <c r="K335" i="1"/>
  <c r="N335" i="1" s="1"/>
  <c r="K334" i="1"/>
  <c r="N334" i="1" s="1"/>
  <c r="K333" i="1"/>
  <c r="N333" i="1" s="1"/>
  <c r="K332" i="1"/>
  <c r="N332" i="1" s="1"/>
  <c r="K331" i="1"/>
  <c r="N331" i="1" s="1"/>
  <c r="K330" i="1"/>
  <c r="N330" i="1" s="1"/>
  <c r="K329" i="1"/>
  <c r="N329" i="1" s="1"/>
  <c r="K328" i="1"/>
  <c r="N328" i="1" s="1"/>
  <c r="K327" i="1"/>
  <c r="N327" i="1" s="1"/>
  <c r="K324" i="1"/>
  <c r="N324" i="1" s="1"/>
  <c r="K323" i="1"/>
  <c r="N323" i="1" s="1"/>
  <c r="K322" i="1"/>
  <c r="N322" i="1" s="1"/>
  <c r="K321" i="1"/>
  <c r="N321" i="1" s="1"/>
  <c r="K320" i="1"/>
  <c r="N320" i="1" s="1"/>
  <c r="K319" i="1"/>
  <c r="N319" i="1" s="1"/>
  <c r="K318" i="1"/>
  <c r="N318" i="1" s="1"/>
  <c r="K317" i="1"/>
  <c r="N317" i="1" s="1"/>
  <c r="K316" i="1"/>
  <c r="N316" i="1" s="1"/>
  <c r="K315" i="1"/>
  <c r="N315" i="1" s="1"/>
  <c r="K314" i="1"/>
  <c r="N314" i="1" s="1"/>
  <c r="K313" i="1"/>
  <c r="N313" i="1" s="1"/>
  <c r="K312" i="1"/>
  <c r="N312" i="1" s="1"/>
  <c r="K309" i="1"/>
  <c r="N309" i="1" s="1"/>
  <c r="K308" i="1"/>
  <c r="N308" i="1" s="1"/>
  <c r="K307" i="1"/>
  <c r="N307" i="1" s="1"/>
  <c r="K306" i="1"/>
  <c r="N306" i="1" s="1"/>
  <c r="K305" i="1"/>
  <c r="N305" i="1" s="1"/>
  <c r="K304" i="1"/>
  <c r="N304" i="1" s="1"/>
  <c r="K303" i="1"/>
  <c r="N303" i="1" s="1"/>
  <c r="K302" i="1"/>
  <c r="N302" i="1" s="1"/>
  <c r="K301" i="1"/>
  <c r="N301" i="1" s="1"/>
  <c r="K300" i="1"/>
  <c r="N300" i="1" s="1"/>
  <c r="K299" i="1"/>
  <c r="N299" i="1" s="1"/>
  <c r="K298" i="1"/>
  <c r="N298" i="1" s="1"/>
  <c r="K297" i="1"/>
  <c r="N297" i="1" s="1"/>
  <c r="K294" i="1"/>
  <c r="N294" i="1" s="1"/>
  <c r="K293" i="1"/>
  <c r="N293" i="1" s="1"/>
  <c r="K292" i="1"/>
  <c r="N292" i="1" s="1"/>
  <c r="K291" i="1"/>
  <c r="N291" i="1" s="1"/>
  <c r="K290" i="1"/>
  <c r="N290" i="1" s="1"/>
  <c r="K289" i="1"/>
  <c r="N289" i="1" s="1"/>
  <c r="K288" i="1"/>
  <c r="N288" i="1" s="1"/>
  <c r="K287" i="1"/>
  <c r="N287" i="1" s="1"/>
  <c r="K286" i="1"/>
  <c r="N286" i="1" s="1"/>
  <c r="K285" i="1"/>
  <c r="N285" i="1" s="1"/>
  <c r="K284" i="1"/>
  <c r="N284" i="1" s="1"/>
  <c r="K283" i="1"/>
  <c r="N283" i="1" s="1"/>
  <c r="K282" i="1"/>
  <c r="N282" i="1" s="1"/>
  <c r="F418" i="1"/>
  <c r="F403" i="1"/>
  <c r="F388" i="1"/>
  <c r="F373" i="1"/>
  <c r="F358" i="1"/>
  <c r="F343" i="1"/>
  <c r="F328" i="1"/>
  <c r="F313" i="1"/>
  <c r="F298" i="1"/>
  <c r="F283" i="1"/>
  <c r="F268" i="1"/>
  <c r="K279" i="1"/>
  <c r="N279" i="1" s="1"/>
  <c r="K278" i="1"/>
  <c r="N278" i="1" s="1"/>
  <c r="K277" i="1"/>
  <c r="N277" i="1" s="1"/>
  <c r="K276" i="1"/>
  <c r="N276" i="1" s="1"/>
  <c r="K275" i="1"/>
  <c r="N275" i="1" s="1"/>
  <c r="K274" i="1"/>
  <c r="N274" i="1" s="1"/>
  <c r="K273" i="1"/>
  <c r="N273" i="1" s="1"/>
  <c r="K272" i="1"/>
  <c r="N272" i="1" s="1"/>
  <c r="K271" i="1"/>
  <c r="N271" i="1" s="1"/>
  <c r="K270" i="1"/>
  <c r="N270" i="1" s="1"/>
  <c r="K269" i="1"/>
  <c r="N269" i="1" s="1"/>
  <c r="K268" i="1"/>
  <c r="N268" i="1" s="1"/>
  <c r="K267" i="1"/>
  <c r="N267" i="1" s="1"/>
  <c r="K264" i="1"/>
  <c r="N264" i="1" s="1"/>
  <c r="K263" i="1"/>
  <c r="N263" i="1" s="1"/>
  <c r="K262" i="1"/>
  <c r="N262" i="1" s="1"/>
  <c r="K261" i="1"/>
  <c r="N261" i="1" s="1"/>
  <c r="K260" i="1"/>
  <c r="N260" i="1" s="1"/>
  <c r="K259" i="1"/>
  <c r="N259" i="1" s="1"/>
  <c r="K258" i="1"/>
  <c r="N258" i="1" s="1"/>
  <c r="K257" i="1"/>
  <c r="N257" i="1" s="1"/>
  <c r="K256" i="1"/>
  <c r="N256" i="1" s="1"/>
  <c r="K255" i="1"/>
  <c r="N255" i="1" s="1"/>
  <c r="K254" i="1"/>
  <c r="N254" i="1" s="1"/>
  <c r="K253" i="1"/>
  <c r="N253" i="1" s="1"/>
  <c r="K252" i="1"/>
  <c r="N252" i="1" s="1"/>
  <c r="F253" i="1"/>
  <c r="F238" i="1"/>
  <c r="K249" i="1"/>
  <c r="N249" i="1" s="1"/>
  <c r="K248" i="1"/>
  <c r="N248" i="1" s="1"/>
  <c r="K247" i="1"/>
  <c r="N247" i="1" s="1"/>
  <c r="K246" i="1"/>
  <c r="N246" i="1" s="1"/>
  <c r="K245" i="1"/>
  <c r="N245" i="1" s="1"/>
  <c r="K244" i="1"/>
  <c r="N244" i="1" s="1"/>
  <c r="K243" i="1"/>
  <c r="N243" i="1" s="1"/>
  <c r="K242" i="1"/>
  <c r="N242" i="1" s="1"/>
  <c r="K241" i="1"/>
  <c r="N241" i="1" s="1"/>
  <c r="K240" i="1"/>
  <c r="N240" i="1" s="1"/>
  <c r="K239" i="1"/>
  <c r="N239" i="1" s="1"/>
  <c r="K238" i="1"/>
  <c r="N238" i="1" s="1"/>
  <c r="K237" i="1"/>
  <c r="N237" i="1" s="1"/>
  <c r="F223" i="1"/>
  <c r="K234" i="1"/>
  <c r="N234" i="1" s="1"/>
  <c r="K233" i="1"/>
  <c r="N233" i="1" s="1"/>
  <c r="K232" i="1"/>
  <c r="N232" i="1" s="1"/>
  <c r="K231" i="1"/>
  <c r="N231" i="1" s="1"/>
  <c r="K230" i="1"/>
  <c r="N230" i="1" s="1"/>
  <c r="K229" i="1"/>
  <c r="N229" i="1" s="1"/>
  <c r="K228" i="1"/>
  <c r="N228" i="1" s="1"/>
  <c r="K227" i="1"/>
  <c r="N227" i="1" s="1"/>
  <c r="K226" i="1"/>
  <c r="N226" i="1" s="1"/>
  <c r="K225" i="1"/>
  <c r="N225" i="1" s="1"/>
  <c r="K224" i="1"/>
  <c r="N224" i="1" s="1"/>
  <c r="K223" i="1"/>
  <c r="N223" i="1" s="1"/>
  <c r="K222" i="1"/>
  <c r="N222" i="1" s="1"/>
  <c r="K219" i="1"/>
  <c r="N219" i="1" s="1"/>
  <c r="K218" i="1"/>
  <c r="N218" i="1" s="1"/>
  <c r="K217" i="1"/>
  <c r="N217" i="1" s="1"/>
  <c r="K216" i="1"/>
  <c r="N216" i="1" s="1"/>
  <c r="K215" i="1"/>
  <c r="N215" i="1" s="1"/>
  <c r="K214" i="1"/>
  <c r="N214" i="1" s="1"/>
  <c r="K213" i="1"/>
  <c r="N213" i="1" s="1"/>
  <c r="K212" i="1"/>
  <c r="N212" i="1" s="1"/>
  <c r="K211" i="1"/>
  <c r="N211" i="1" s="1"/>
  <c r="K210" i="1"/>
  <c r="N210" i="1" s="1"/>
  <c r="K209" i="1"/>
  <c r="N209" i="1" s="1"/>
  <c r="K208" i="1"/>
  <c r="N208" i="1" s="1"/>
  <c r="K207" i="1"/>
  <c r="N207" i="1" s="1"/>
  <c r="K204" i="1"/>
  <c r="N204" i="1" s="1"/>
  <c r="K203" i="1"/>
  <c r="N203" i="1" s="1"/>
  <c r="K202" i="1"/>
  <c r="N202" i="1" s="1"/>
  <c r="K201" i="1"/>
  <c r="N201" i="1" s="1"/>
  <c r="K200" i="1"/>
  <c r="N200" i="1" s="1"/>
  <c r="K199" i="1"/>
  <c r="N199" i="1" s="1"/>
  <c r="K198" i="1"/>
  <c r="N198" i="1" s="1"/>
  <c r="K197" i="1"/>
  <c r="N197" i="1" s="1"/>
  <c r="K196" i="1"/>
  <c r="N196" i="1" s="1"/>
  <c r="K195" i="1"/>
  <c r="N195" i="1" s="1"/>
  <c r="K194" i="1"/>
  <c r="N194" i="1" s="1"/>
  <c r="K193" i="1"/>
  <c r="N193" i="1" s="1"/>
  <c r="K192" i="1"/>
  <c r="N192" i="1" s="1"/>
  <c r="K189" i="1"/>
  <c r="N189" i="1" s="1"/>
  <c r="K188" i="1"/>
  <c r="N188" i="1" s="1"/>
  <c r="K187" i="1"/>
  <c r="N187" i="1" s="1"/>
  <c r="K186" i="1"/>
  <c r="N186" i="1" s="1"/>
  <c r="K185" i="1"/>
  <c r="N185" i="1" s="1"/>
  <c r="K184" i="1"/>
  <c r="N184" i="1" s="1"/>
  <c r="K183" i="1"/>
  <c r="N183" i="1" s="1"/>
  <c r="K182" i="1"/>
  <c r="N182" i="1" s="1"/>
  <c r="K181" i="1"/>
  <c r="N181" i="1" s="1"/>
  <c r="K180" i="1"/>
  <c r="N180" i="1" s="1"/>
  <c r="K179" i="1"/>
  <c r="N179" i="1" s="1"/>
  <c r="K178" i="1"/>
  <c r="N178" i="1" s="1"/>
  <c r="K177" i="1"/>
  <c r="N177" i="1" s="1"/>
  <c r="K174" i="1"/>
  <c r="N174" i="1" s="1"/>
  <c r="K173" i="1"/>
  <c r="N173" i="1" s="1"/>
  <c r="K172" i="1"/>
  <c r="N172" i="1" s="1"/>
  <c r="K171" i="1"/>
  <c r="N171" i="1" s="1"/>
  <c r="K170" i="1"/>
  <c r="N170" i="1" s="1"/>
  <c r="K169" i="1"/>
  <c r="N169" i="1" s="1"/>
  <c r="K168" i="1"/>
  <c r="N168" i="1" s="1"/>
  <c r="K167" i="1"/>
  <c r="N167" i="1" s="1"/>
  <c r="K166" i="1"/>
  <c r="N166" i="1" s="1"/>
  <c r="K165" i="1"/>
  <c r="N165" i="1" s="1"/>
  <c r="K164" i="1"/>
  <c r="N164" i="1" s="1"/>
  <c r="K163" i="1"/>
  <c r="N163" i="1" s="1"/>
  <c r="K162" i="1"/>
  <c r="N162" i="1" s="1"/>
  <c r="F148" i="1"/>
  <c r="K159" i="1"/>
  <c r="N159" i="1" s="1"/>
  <c r="K158" i="1"/>
  <c r="N158" i="1" s="1"/>
  <c r="K157" i="1"/>
  <c r="N157" i="1" s="1"/>
  <c r="K156" i="1"/>
  <c r="N156" i="1" s="1"/>
  <c r="K155" i="1"/>
  <c r="N155" i="1" s="1"/>
  <c r="K154" i="1"/>
  <c r="N154" i="1" s="1"/>
  <c r="K153" i="1"/>
  <c r="N153" i="1" s="1"/>
  <c r="K152" i="1"/>
  <c r="N152" i="1" s="1"/>
  <c r="K151" i="1"/>
  <c r="N151" i="1" s="1"/>
  <c r="K150" i="1"/>
  <c r="N150" i="1" s="1"/>
  <c r="K149" i="1"/>
  <c r="N149" i="1" s="1"/>
  <c r="K148" i="1"/>
  <c r="N148" i="1" s="1"/>
  <c r="K147" i="1"/>
  <c r="N147" i="1" s="1"/>
  <c r="F133" i="1"/>
  <c r="K144" i="1"/>
  <c r="N144" i="1" s="1"/>
  <c r="K143" i="1"/>
  <c r="N143" i="1" s="1"/>
  <c r="K142" i="1"/>
  <c r="N142" i="1" s="1"/>
  <c r="K141" i="1"/>
  <c r="N141" i="1" s="1"/>
  <c r="K140" i="1"/>
  <c r="N140" i="1" s="1"/>
  <c r="K139" i="1"/>
  <c r="N139" i="1" s="1"/>
  <c r="K138" i="1"/>
  <c r="N138" i="1" s="1"/>
  <c r="K137" i="1"/>
  <c r="N137" i="1" s="1"/>
  <c r="K136" i="1"/>
  <c r="N136" i="1" s="1"/>
  <c r="K135" i="1"/>
  <c r="N135" i="1" s="1"/>
  <c r="K134" i="1"/>
  <c r="N134" i="1" s="1"/>
  <c r="K133" i="1"/>
  <c r="N133" i="1" s="1"/>
  <c r="K132" i="1"/>
  <c r="N132" i="1" s="1"/>
  <c r="F118" i="1"/>
  <c r="K129" i="1"/>
  <c r="N129" i="1" s="1"/>
  <c r="K128" i="1"/>
  <c r="N128" i="1" s="1"/>
  <c r="K127" i="1"/>
  <c r="N127" i="1" s="1"/>
  <c r="K126" i="1"/>
  <c r="N126" i="1" s="1"/>
  <c r="K125" i="1"/>
  <c r="N125" i="1" s="1"/>
  <c r="K124" i="1"/>
  <c r="N124" i="1" s="1"/>
  <c r="K123" i="1"/>
  <c r="N123" i="1" s="1"/>
  <c r="K122" i="1"/>
  <c r="N122" i="1" s="1"/>
  <c r="K121" i="1"/>
  <c r="N121" i="1" s="1"/>
  <c r="K120" i="1"/>
  <c r="N120" i="1" s="1"/>
  <c r="K119" i="1"/>
  <c r="N119" i="1" s="1"/>
  <c r="K118" i="1"/>
  <c r="N118" i="1" s="1"/>
  <c r="K117" i="1"/>
  <c r="N117" i="1" s="1"/>
  <c r="F103" i="1"/>
  <c r="K103" i="1"/>
  <c r="N103" i="1" s="1"/>
  <c r="K104" i="1"/>
  <c r="N104" i="1" s="1"/>
  <c r="K105" i="1"/>
  <c r="N105" i="1" s="1"/>
  <c r="K106" i="1"/>
  <c r="N106" i="1" s="1"/>
  <c r="K107" i="1"/>
  <c r="N107" i="1" s="1"/>
  <c r="K108" i="1"/>
  <c r="N108" i="1" s="1"/>
  <c r="K109" i="1"/>
  <c r="N109" i="1" s="1"/>
  <c r="K110" i="1"/>
  <c r="N110" i="1" s="1"/>
  <c r="K111" i="1"/>
  <c r="N111" i="1" s="1"/>
  <c r="K112" i="1"/>
  <c r="N112" i="1" s="1"/>
  <c r="K113" i="1"/>
  <c r="N113" i="1" s="1"/>
  <c r="K114" i="1"/>
  <c r="N114" i="1" s="1"/>
  <c r="K102" i="1"/>
  <c r="N102" i="1" s="1"/>
  <c r="Y78" i="1"/>
  <c r="Z78" i="1" s="1"/>
  <c r="Y79" i="1"/>
  <c r="Z79" i="1" s="1"/>
  <c r="Y80" i="1"/>
  <c r="Z80" i="1" s="1"/>
  <c r="Y81" i="1"/>
  <c r="Z81" i="1" s="1"/>
  <c r="Y82" i="1"/>
  <c r="Z82" i="1" s="1"/>
  <c r="Y83" i="1"/>
  <c r="Z83" i="1" s="1"/>
  <c r="Y84" i="1"/>
  <c r="Z84" i="1" s="1"/>
  <c r="Y85" i="1"/>
  <c r="Z85" i="1" s="1"/>
  <c r="Y86" i="1"/>
  <c r="Z86" i="1" s="1"/>
  <c r="Y87" i="1"/>
  <c r="Z87" i="1" s="1"/>
  <c r="Y88" i="1"/>
  <c r="Z88" i="1" s="1"/>
  <c r="Y89" i="1"/>
  <c r="Z89" i="1" s="1"/>
  <c r="Y90" i="1"/>
  <c r="Z90" i="1" s="1"/>
  <c r="Y91" i="1"/>
  <c r="Z91" i="1" s="1"/>
  <c r="Y92" i="1"/>
  <c r="Z92" i="1" s="1"/>
  <c r="Y93" i="1"/>
  <c r="Z93" i="1" s="1"/>
  <c r="Y94" i="1"/>
  <c r="Z94" i="1" s="1"/>
  <c r="Y95" i="1"/>
  <c r="Z95" i="1" s="1"/>
  <c r="Y77" i="1"/>
  <c r="Z77" i="1" s="1"/>
  <c r="V77" i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63" i="1"/>
  <c r="Z63" i="1" s="1"/>
  <c r="Y64" i="1"/>
  <c r="Z64" i="1" s="1"/>
  <c r="Y65" i="1"/>
  <c r="Z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53" i="1"/>
  <c r="Z53" i="1" s="1"/>
  <c r="V53" i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29" i="1"/>
  <c r="Z29" i="1" s="1"/>
  <c r="V29" i="1"/>
  <c r="Y8" i="1"/>
  <c r="Z8" i="1" s="1"/>
  <c r="Y11" i="1"/>
  <c r="Z11" i="1" s="1"/>
  <c r="Y14" i="1"/>
  <c r="Z14" i="1" s="1"/>
  <c r="Y17" i="1"/>
  <c r="Z17" i="1" s="1"/>
  <c r="Y20" i="1"/>
  <c r="Z20" i="1" s="1"/>
  <c r="Y23" i="1"/>
  <c r="Z23" i="1" s="1"/>
  <c r="Y5" i="1"/>
  <c r="Z5" i="1" s="1"/>
  <c r="E7" i="1"/>
  <c r="V5" i="1"/>
  <c r="K99" i="1" l="1"/>
  <c r="N99" i="1" s="1"/>
  <c r="O99" i="1" s="1"/>
  <c r="K98" i="1"/>
  <c r="N98" i="1" s="1"/>
  <c r="O98" i="1" s="1"/>
  <c r="K97" i="1"/>
  <c r="N97" i="1" s="1"/>
  <c r="O97" i="1" s="1"/>
  <c r="K96" i="1"/>
  <c r="N96" i="1" s="1"/>
  <c r="O96" i="1" s="1"/>
  <c r="K95" i="1"/>
  <c r="N95" i="1" s="1"/>
  <c r="O95" i="1" s="1"/>
  <c r="K94" i="1"/>
  <c r="N94" i="1" s="1"/>
  <c r="O94" i="1" s="1"/>
  <c r="K93" i="1"/>
  <c r="N93" i="1" s="1"/>
  <c r="O93" i="1" s="1"/>
  <c r="K92" i="1"/>
  <c r="N92" i="1" s="1"/>
  <c r="O92" i="1" s="1"/>
  <c r="K91" i="1"/>
  <c r="N91" i="1" s="1"/>
  <c r="O91" i="1" s="1"/>
  <c r="K90" i="1"/>
  <c r="N90" i="1" s="1"/>
  <c r="O90" i="1" s="1"/>
  <c r="K89" i="1"/>
  <c r="N89" i="1" s="1"/>
  <c r="O89" i="1" s="1"/>
  <c r="K88" i="1"/>
  <c r="N88" i="1" s="1"/>
  <c r="O88" i="1" s="1"/>
  <c r="K87" i="1"/>
  <c r="N87" i="1" s="1"/>
  <c r="O87" i="1" s="1"/>
  <c r="K86" i="1"/>
  <c r="N86" i="1" s="1"/>
  <c r="O86" i="1" s="1"/>
  <c r="K85" i="1"/>
  <c r="N85" i="1" s="1"/>
  <c r="O85" i="1" s="1"/>
  <c r="K84" i="1"/>
  <c r="N84" i="1" s="1"/>
  <c r="O84" i="1" s="1"/>
  <c r="K83" i="1"/>
  <c r="N83" i="1" s="1"/>
  <c r="O83" i="1" s="1"/>
  <c r="K82" i="1"/>
  <c r="N82" i="1" s="1"/>
  <c r="O82" i="1" s="1"/>
  <c r="K81" i="1"/>
  <c r="N81" i="1" s="1"/>
  <c r="O81" i="1" s="1"/>
  <c r="K80" i="1"/>
  <c r="N80" i="1" s="1"/>
  <c r="O80" i="1" s="1"/>
  <c r="K79" i="1"/>
  <c r="N79" i="1" s="1"/>
  <c r="O79" i="1" s="1"/>
  <c r="K78" i="1"/>
  <c r="N78" i="1" s="1"/>
  <c r="O78" i="1" s="1"/>
  <c r="K77" i="1"/>
  <c r="N77" i="1" s="1"/>
  <c r="O77" i="1" s="1"/>
  <c r="K75" i="1"/>
  <c r="N75" i="1" s="1"/>
  <c r="O75" i="1" s="1"/>
  <c r="K74" i="1"/>
  <c r="N74" i="1" s="1"/>
  <c r="O74" i="1" s="1"/>
  <c r="K73" i="1"/>
  <c r="N73" i="1" s="1"/>
  <c r="O73" i="1" s="1"/>
  <c r="K72" i="1"/>
  <c r="N72" i="1" s="1"/>
  <c r="O72" i="1" s="1"/>
  <c r="K71" i="1"/>
  <c r="N71" i="1" s="1"/>
  <c r="O71" i="1" s="1"/>
  <c r="K70" i="1"/>
  <c r="N70" i="1" s="1"/>
  <c r="O70" i="1" s="1"/>
  <c r="K69" i="1"/>
  <c r="N69" i="1" s="1"/>
  <c r="O69" i="1" s="1"/>
  <c r="K68" i="1"/>
  <c r="N68" i="1" s="1"/>
  <c r="O68" i="1" s="1"/>
  <c r="K67" i="1"/>
  <c r="N67" i="1" s="1"/>
  <c r="O67" i="1" s="1"/>
  <c r="K66" i="1"/>
  <c r="N66" i="1" s="1"/>
  <c r="O66" i="1" s="1"/>
  <c r="K65" i="1"/>
  <c r="N65" i="1" s="1"/>
  <c r="O65" i="1" s="1"/>
  <c r="K64" i="1"/>
  <c r="N64" i="1" s="1"/>
  <c r="O64" i="1" s="1"/>
  <c r="K63" i="1"/>
  <c r="N63" i="1" s="1"/>
  <c r="O63" i="1" s="1"/>
  <c r="K62" i="1"/>
  <c r="N62" i="1" s="1"/>
  <c r="O62" i="1" s="1"/>
  <c r="K61" i="1"/>
  <c r="N61" i="1" s="1"/>
  <c r="O61" i="1" s="1"/>
  <c r="K60" i="1"/>
  <c r="N60" i="1" s="1"/>
  <c r="O60" i="1" s="1"/>
  <c r="K59" i="1"/>
  <c r="N59" i="1" s="1"/>
  <c r="O59" i="1" s="1"/>
  <c r="K58" i="1"/>
  <c r="N58" i="1" s="1"/>
  <c r="O58" i="1" s="1"/>
  <c r="K57" i="1"/>
  <c r="N57" i="1" s="1"/>
  <c r="O57" i="1" s="1"/>
  <c r="K56" i="1"/>
  <c r="N56" i="1" s="1"/>
  <c r="O56" i="1" s="1"/>
  <c r="K55" i="1"/>
  <c r="N55" i="1" s="1"/>
  <c r="O55" i="1" s="1"/>
  <c r="K54" i="1"/>
  <c r="N54" i="1" s="1"/>
  <c r="O54" i="1" s="1"/>
  <c r="K53" i="1"/>
  <c r="N53" i="1" s="1"/>
  <c r="O53" i="1" s="1"/>
  <c r="E55" i="1"/>
  <c r="K51" i="1"/>
  <c r="N51" i="1" s="1"/>
  <c r="O51" i="1" s="1"/>
  <c r="K50" i="1"/>
  <c r="O50" i="1" s="1"/>
  <c r="K49" i="1"/>
  <c r="O49" i="1" s="1"/>
  <c r="K48" i="1"/>
  <c r="O48" i="1" s="1"/>
  <c r="K47" i="1"/>
  <c r="O47" i="1" s="1"/>
  <c r="K46" i="1"/>
  <c r="O46" i="1" s="1"/>
  <c r="K45" i="1"/>
  <c r="O45" i="1" s="1"/>
  <c r="K44" i="1"/>
  <c r="O44" i="1" s="1"/>
  <c r="K43" i="1"/>
  <c r="O43" i="1" s="1"/>
  <c r="K42" i="1"/>
  <c r="O42" i="1" s="1"/>
  <c r="K41" i="1"/>
  <c r="O41" i="1" s="1"/>
  <c r="K40" i="1"/>
  <c r="O40" i="1" s="1"/>
  <c r="K39" i="1"/>
  <c r="O39" i="1" s="1"/>
  <c r="K38" i="1"/>
  <c r="O38" i="1" s="1"/>
  <c r="K37" i="1"/>
  <c r="O37" i="1" s="1"/>
  <c r="K36" i="1"/>
  <c r="O36" i="1" s="1"/>
  <c r="K35" i="1"/>
  <c r="O35" i="1" s="1"/>
  <c r="K34" i="1"/>
  <c r="O34" i="1" s="1"/>
  <c r="K33" i="1"/>
  <c r="O33" i="1" s="1"/>
  <c r="K32" i="1"/>
  <c r="O32" i="1" s="1"/>
  <c r="K31" i="1"/>
  <c r="O31" i="1" s="1"/>
  <c r="K30" i="1"/>
  <c r="O30" i="1" s="1"/>
  <c r="K29" i="1"/>
  <c r="O29" i="1" s="1"/>
  <c r="K25" i="1"/>
  <c r="K26" i="1"/>
  <c r="K27" i="1"/>
  <c r="K24" i="1"/>
  <c r="K17" i="1"/>
  <c r="K18" i="1"/>
  <c r="K19" i="1"/>
  <c r="K20" i="1"/>
  <c r="K21" i="1"/>
  <c r="K22" i="1"/>
  <c r="K23" i="1"/>
  <c r="K16" i="1"/>
  <c r="K13" i="1"/>
  <c r="K14" i="1"/>
  <c r="K15" i="1"/>
  <c r="K12" i="1"/>
  <c r="K11" i="1"/>
  <c r="K10" i="1"/>
  <c r="K9" i="1"/>
  <c r="K6" i="1"/>
  <c r="K7" i="1"/>
  <c r="K8" i="1"/>
  <c r="K5" i="1"/>
  <c r="E31" i="1"/>
  <c r="N8" i="1" l="1"/>
  <c r="O8" i="1" s="1"/>
  <c r="N6" i="1"/>
  <c r="O6" i="1" s="1"/>
  <c r="N10" i="1"/>
  <c r="O10" i="1" s="1"/>
  <c r="N12" i="1"/>
  <c r="O12" i="1" s="1"/>
  <c r="N14" i="1"/>
  <c r="O14" i="1" s="1"/>
  <c r="N16" i="1"/>
  <c r="O16" i="1" s="1"/>
  <c r="N22" i="1"/>
  <c r="O22" i="1" s="1"/>
  <c r="N20" i="1"/>
  <c r="O20" i="1" s="1"/>
  <c r="N18" i="1"/>
  <c r="O18" i="1" s="1"/>
  <c r="N24" i="1"/>
  <c r="O24" i="1" s="1"/>
  <c r="N26" i="1"/>
  <c r="O26" i="1" s="1"/>
  <c r="N5" i="1"/>
  <c r="O5" i="1" s="1"/>
  <c r="N7" i="1"/>
  <c r="O7" i="1" s="1"/>
  <c r="N9" i="1"/>
  <c r="O9" i="1" s="1"/>
  <c r="N11" i="1"/>
  <c r="O11" i="1" s="1"/>
  <c r="N15" i="1"/>
  <c r="O15" i="1" s="1"/>
  <c r="N13" i="1"/>
  <c r="O13" i="1" s="1"/>
  <c r="N23" i="1"/>
  <c r="O23" i="1" s="1"/>
  <c r="N21" i="1"/>
  <c r="O21" i="1" s="1"/>
  <c r="N19" i="1"/>
  <c r="O19" i="1" s="1"/>
  <c r="N17" i="1"/>
  <c r="O17" i="1" s="1"/>
  <c r="N27" i="1"/>
  <c r="O27" i="1" s="1"/>
  <c r="N25" i="1"/>
  <c r="O25" i="1" s="1"/>
</calcChain>
</file>

<file path=xl/sharedStrings.xml><?xml version="1.0" encoding="utf-8"?>
<sst xmlns="http://schemas.openxmlformats.org/spreadsheetml/2006/main" count="3209" uniqueCount="230">
  <si>
    <t>SẢN PHẨM</t>
  </si>
  <si>
    <t>Loại giấy</t>
  </si>
  <si>
    <t xml:space="preserve">Mặt in </t>
  </si>
  <si>
    <t>Đóng số nhảy</t>
  </si>
  <si>
    <t>Số lượng</t>
  </si>
  <si>
    <t>Thời gian</t>
  </si>
  <si>
    <t>DANH THIẾP</t>
  </si>
  <si>
    <t>BAO THƯ</t>
  </si>
  <si>
    <t>THẺ QUÀ TẶNG</t>
  </si>
  <si>
    <t>THẺ TÍCH ĐIỂM</t>
  </si>
  <si>
    <t>CATALOUGE</t>
  </si>
  <si>
    <t>THẺ CẢM ƠN</t>
  </si>
  <si>
    <t>THẺ BẢO HÀNH</t>
  </si>
  <si>
    <t>SỔ NOTE</t>
  </si>
  <si>
    <t>SỔ QUÀ TẶNG</t>
  </si>
  <si>
    <t>THIỆP CÁC LOẠI</t>
  </si>
  <si>
    <t>FODER</t>
  </si>
  <si>
    <t>BIÊN NHẬN</t>
  </si>
  <si>
    <t>5x5</t>
  </si>
  <si>
    <t>5.4x5.4</t>
  </si>
  <si>
    <t>7x18</t>
  </si>
  <si>
    <t>7x15</t>
  </si>
  <si>
    <t>GIFT VOUCHER</t>
  </si>
  <si>
    <t>9X5.4</t>
  </si>
  <si>
    <t>GIÁ</t>
  </si>
  <si>
    <t>CÓ</t>
  </si>
  <si>
    <t>KHÔNG</t>
  </si>
  <si>
    <t>TEM</t>
  </si>
  <si>
    <t>NHÃN</t>
  </si>
  <si>
    <t>STICKER</t>
  </si>
  <si>
    <t>3X4</t>
  </si>
  <si>
    <t>3X5</t>
  </si>
  <si>
    <t>4X6</t>
  </si>
  <si>
    <t>3X6</t>
  </si>
  <si>
    <t>4X7</t>
  </si>
  <si>
    <t>6X6</t>
  </si>
  <si>
    <t>Ø4X4</t>
  </si>
  <si>
    <t>Ø5X5</t>
  </si>
  <si>
    <t>Ø6X6</t>
  </si>
  <si>
    <t>3x3</t>
  </si>
  <si>
    <t>4x4</t>
  </si>
  <si>
    <t>7X7</t>
  </si>
  <si>
    <t>8X8</t>
  </si>
  <si>
    <t>2X5</t>
  </si>
  <si>
    <t>2X6</t>
  </si>
  <si>
    <t>2X7</t>
  </si>
  <si>
    <t>2X3</t>
  </si>
  <si>
    <t>2X4</t>
  </si>
  <si>
    <t>2X9</t>
  </si>
  <si>
    <t>2X12</t>
  </si>
  <si>
    <t>3X7</t>
  </si>
  <si>
    <t>3X9</t>
  </si>
  <si>
    <t>4X8</t>
  </si>
  <si>
    <t>5X7</t>
  </si>
  <si>
    <t>5X8</t>
  </si>
  <si>
    <t>5X12</t>
  </si>
  <si>
    <t>6X7</t>
  </si>
  <si>
    <t>6X8</t>
  </si>
  <si>
    <t>6X19</t>
  </si>
  <si>
    <t xml:space="preserve">CÓ </t>
  </si>
  <si>
    <t>19.5 x 10</t>
  </si>
  <si>
    <t>14 x 19.5</t>
  </si>
  <si>
    <t>19.5 x 28</t>
  </si>
  <si>
    <t>Qui cách</t>
  </si>
  <si>
    <t>BÌA 1M</t>
  </si>
  <si>
    <t>BÌA 2M</t>
  </si>
  <si>
    <t>CUỐN</t>
  </si>
  <si>
    <t>CON</t>
  </si>
  <si>
    <t>BỘ</t>
  </si>
  <si>
    <t>CÁI</t>
  </si>
  <si>
    <t>10X14,5</t>
  </si>
  <si>
    <t>13X29,5</t>
  </si>
  <si>
    <t>14X20</t>
  </si>
  <si>
    <t>20X29,5</t>
  </si>
  <si>
    <t>14,8X20,6</t>
  </si>
  <si>
    <t>BẤM GHIM+DÁN KEO GÁY</t>
  </si>
  <si>
    <t>BẤM GHIM +DÁN KEO GÁY</t>
  </si>
  <si>
    <t xml:space="preserve">Ø3X3
</t>
  </si>
  <si>
    <t>DECAL ĐẾ XANH</t>
  </si>
  <si>
    <t>DECAL GIẤY OJLABEL</t>
  </si>
  <si>
    <t>DECAL NHỰA AMAZON</t>
  </si>
  <si>
    <t>DECAL TRONG AMAZON</t>
  </si>
  <si>
    <t>DECAL KRAFT</t>
  </si>
  <si>
    <t>DECAL FASHION</t>
  </si>
  <si>
    <t>DECAL BẠC MỜ</t>
  </si>
  <si>
    <t xml:space="preserve">DECAL BẠC BÓNG </t>
  </si>
  <si>
    <t>DECAL 7 MÀU</t>
  </si>
  <si>
    <t>DECAL TRONG KHÔNG TRÓC</t>
  </si>
  <si>
    <t>DECAL BẾ DẺO ĐẾ TRẮNG</t>
  </si>
  <si>
    <t>DECAL BỂ GIÒN ĐẾ AMAZON</t>
  </si>
  <si>
    <t>DECAL TỔ ONG</t>
  </si>
  <si>
    <t>C300</t>
  </si>
  <si>
    <t>ĐVT</t>
  </si>
  <si>
    <t>BẾ</t>
  </si>
  <si>
    <t>KHÔNG BẾ</t>
  </si>
  <si>
    <t>BẤM GHIM</t>
  </si>
  <si>
    <t>VÔ KEO</t>
  </si>
  <si>
    <t>ĐÓNG LÒ XO</t>
  </si>
  <si>
    <t>BÌA</t>
  </si>
  <si>
    <t>F200</t>
  </si>
  <si>
    <t>F80</t>
  </si>
  <si>
    <t>RUỘT</t>
  </si>
  <si>
    <t>F100</t>
  </si>
  <si>
    <t>F120</t>
  </si>
  <si>
    <t>KÍCH THƯỚC BT</t>
  </si>
  <si>
    <t>C150</t>
  </si>
  <si>
    <t>F180</t>
  </si>
  <si>
    <t>BT 12X18</t>
  </si>
  <si>
    <t>BT 12X22</t>
  </si>
  <si>
    <t>BT 15X15</t>
  </si>
  <si>
    <t>TIÊU ĐỀ 21x29.7</t>
  </si>
  <si>
    <t>TIÊU ĐỀ 14.8X21</t>
  </si>
  <si>
    <t>TỜ</t>
  </si>
  <si>
    <t>FODER 22X31</t>
  </si>
  <si>
    <t>BT 7.5 x 21 (đựng thẻ gift, kpop)</t>
  </si>
  <si>
    <t>BT 7,7x20</t>
  </si>
  <si>
    <t xml:space="preserve">BT 9 x 16.5 </t>
  </si>
  <si>
    <t xml:space="preserve">BT 10 x 21 </t>
  </si>
  <si>
    <t>BT 11 x 15.5</t>
  </si>
  <si>
    <t>BT 12 x 22</t>
  </si>
  <si>
    <t>BT 12.5 x 18</t>
  </si>
  <si>
    <t>BT 12 x 18</t>
  </si>
  <si>
    <t xml:space="preserve">BT 13 x 18 </t>
  </si>
  <si>
    <t>BT 14.4x14.4</t>
  </si>
  <si>
    <t>BT 15 x 15</t>
  </si>
  <si>
    <t>BT 16 x 16</t>
  </si>
  <si>
    <t>BT 16 x 23</t>
  </si>
  <si>
    <t>BT 18 x 8</t>
  </si>
  <si>
    <t>BT 13X18</t>
  </si>
  <si>
    <t xml:space="preserve">BT 12,5X18 </t>
  </si>
  <si>
    <t>Kích thước 
(thành phẩm)(W-H)</t>
  </si>
  <si>
    <t>C200</t>
  </si>
  <si>
    <t>G. NHỰA TRONG MỜ 280</t>
  </si>
  <si>
    <t>G.NHỰA TRẮNG MỜ 280</t>
  </si>
  <si>
    <t>G.NHỰA TRẮNG MỜ 385</t>
  </si>
  <si>
    <t>G.NHỰA TRẮNG MỜ 490</t>
  </si>
  <si>
    <t>F230</t>
  </si>
  <si>
    <t>F250</t>
  </si>
  <si>
    <t>F300</t>
  </si>
  <si>
    <t xml:space="preserve">I270 </t>
  </si>
  <si>
    <t xml:space="preserve">I300 </t>
  </si>
  <si>
    <t xml:space="preserve">I350 </t>
  </si>
  <si>
    <t xml:space="preserve">B300 </t>
  </si>
  <si>
    <t xml:space="preserve">B350 </t>
  </si>
  <si>
    <t>Kraft 300gms 65x86cm</t>
  </si>
  <si>
    <t>AK Đồng 200gms</t>
  </si>
  <si>
    <t xml:space="preserve"> Kraft 200gms </t>
  </si>
  <si>
    <t xml:space="preserve"> Kraft 160gms </t>
  </si>
  <si>
    <t xml:space="preserve">AK Ngọc Trai 200gms </t>
  </si>
  <si>
    <t xml:space="preserve"> AK Trắng 200gms </t>
  </si>
  <si>
    <t xml:space="preserve"> AK Hồng 200gms</t>
  </si>
  <si>
    <t>Loại màng</t>
  </si>
  <si>
    <t>Màng bóng nguội OPAT - F0804</t>
  </si>
  <si>
    <t xml:space="preserve">Màng mờ nguội OPAM - C003 </t>
  </si>
  <si>
    <t xml:space="preserve">Màng bóng nhiệt </t>
  </si>
  <si>
    <t xml:space="preserve">Màng mờ nhiệt </t>
  </si>
  <si>
    <t xml:space="preserve">Màng 7 màu sọc chéo </t>
  </si>
  <si>
    <t xml:space="preserve">Màng kim tuyến cát </t>
  </si>
  <si>
    <t xml:space="preserve">Màng kim tuyến xước (tơ tằm) </t>
  </si>
  <si>
    <t>F165</t>
  </si>
  <si>
    <t>FK 80</t>
  </si>
  <si>
    <t>GIẤY TIÊU ĐỀ, TỜ RỜI</t>
  </si>
  <si>
    <t>BT 7 x 11</t>
  </si>
  <si>
    <t>BT 12X18 ĐÃ GẤP</t>
  </si>
  <si>
    <t>BT 12X22 ĐÃ GẤP</t>
  </si>
  <si>
    <t>BT 25X35 ĐÃ GẤP</t>
  </si>
  <si>
    <t>F60</t>
  </si>
  <si>
    <t>F70</t>
  </si>
  <si>
    <t>2 LIÊN</t>
  </si>
  <si>
    <t>NAVA.TĐ.F4</t>
  </si>
  <si>
    <t>NAVA.HC.F4</t>
  </si>
  <si>
    <t>NAVA.VC.F4</t>
  </si>
  <si>
    <t>NAVA.XDC.F4</t>
  </si>
  <si>
    <t>NAVA.XLC.F4</t>
  </si>
  <si>
    <t>3 LIÊN</t>
  </si>
  <si>
    <t>Premium HG.F4</t>
  </si>
  <si>
    <t>Premium VG.F4</t>
  </si>
  <si>
    <t>Premium XDG.F4</t>
  </si>
  <si>
    <t>Premium XLG.F4</t>
  </si>
  <si>
    <t>I</t>
  </si>
  <si>
    <t>II</t>
  </si>
  <si>
    <t>III</t>
  </si>
  <si>
    <t>IV</t>
  </si>
  <si>
    <t>V</t>
  </si>
  <si>
    <t>VÉ XE</t>
  </si>
  <si>
    <t>VÉ GIỮ XE 7X20</t>
  </si>
  <si>
    <t>SỐ TRANG</t>
  </si>
  <si>
    <t>Mặt cán màng</t>
  </si>
  <si>
    <t>A4</t>
  </si>
  <si>
    <t>215X325</t>
  </si>
  <si>
    <t>215x325</t>
  </si>
  <si>
    <t>215x235</t>
  </si>
  <si>
    <t>235x320</t>
  </si>
  <si>
    <t>263x272</t>
  </si>
  <si>
    <t>263x273</t>
  </si>
  <si>
    <t>263x274</t>
  </si>
  <si>
    <t>263x275</t>
  </si>
  <si>
    <t>DIỆN TÍCH (MM2)</t>
  </si>
  <si>
    <t>DIỆN TÍCH KHỔ GIẤY</t>
  </si>
  <si>
    <t>KHỔ MÀNG THEO</t>
  </si>
  <si>
    <t>DIỆN TÍCH KHỔ MÀNG THEO</t>
  </si>
  <si>
    <t>330x350</t>
  </si>
  <si>
    <t>DT</t>
  </si>
  <si>
    <t>297x210</t>
  </si>
  <si>
    <t>số tờ 297x210</t>
  </si>
  <si>
    <t>297x420</t>
  </si>
  <si>
    <t>210x297</t>
  </si>
  <si>
    <t>A3</t>
  </si>
  <si>
    <t>297X420</t>
  </si>
  <si>
    <t>SỐ TỜ A3</t>
  </si>
  <si>
    <t>A5 ĐỨNG</t>
  </si>
  <si>
    <t>BT 1M</t>
  </si>
  <si>
    <t>RUỘT 1M</t>
  </si>
  <si>
    <t>RUỘT 2M</t>
  </si>
  <si>
    <t>BT 2M</t>
  </si>
  <si>
    <t>KHỔ RUỘT</t>
  </si>
  <si>
    <t>GẤP + DÁN</t>
  </si>
  <si>
    <t xml:space="preserve">GẤP </t>
  </si>
  <si>
    <t>1M</t>
  </si>
  <si>
    <t>2M</t>
  </si>
  <si>
    <t>KHÔ GIA CÔNG BT</t>
  </si>
  <si>
    <t xml:space="preserve">Kraft 160gms </t>
  </si>
  <si>
    <t>KHỔ GIA CÔNG BT</t>
  </si>
  <si>
    <t>BÌA ĐỰNG HỒ SƠ</t>
  </si>
  <si>
    <t>300X650</t>
  </si>
  <si>
    <t>KHỔ GIẤY GIA CÔNG</t>
  </si>
  <si>
    <t>giá của 2 tờ CB</t>
  </si>
  <si>
    <t>giá của 3 tờ CB</t>
  </si>
  <si>
    <t>1 CUỐN</t>
  </si>
  <si>
    <t>Gía 1 đvt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</si>
</sst>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₫_-;\-* #,##0.00\ _₫_-;_-* &quot;-&quot;??\ _₫_-;_-@_-"/>
  </numFmts>
  <fonts count="16">
    <font>
      <sz val="11"/>
      <color theme="1"/>
      <name val="Arial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Arial"/>
      <family val="2"/>
      <scheme val="minor"/>
    </font>
    <font>
      <sz val="14"/>
      <color rgb="FF555500"/>
      <name val="Times New Roman"/>
      <family val="1"/>
    </font>
    <font>
      <sz val="12"/>
      <color theme="1"/>
      <name val="Times New Roman"/>
      <family val="1"/>
    </font>
    <font>
      <sz val="14"/>
      <color rgb="FF7A5500"/>
      <name val="Times New Roman"/>
      <family val="1"/>
    </font>
    <font>
      <sz val="14"/>
      <color rgb="FF333333"/>
      <name val="Times New Roman"/>
      <family val="1"/>
    </font>
    <font>
      <sz val="14"/>
      <color theme="1"/>
      <name val="Times New Roman Cyr"/>
      <family val="1"/>
      <charset val="204"/>
    </font>
    <font>
      <sz val="12"/>
      <name val="Times New Roman"/>
      <family val="1"/>
    </font>
    <font>
      <sz val="14"/>
      <name val="Times New Roman"/>
      <family val="1"/>
    </font>
    <font>
      <sz val="12"/>
      <name val="Times New Roman Cyr"/>
    </font>
    <font>
      <sz val="12"/>
      <name val="Times New Roman Cyr"/>
      <family val="1"/>
      <charset val="204"/>
    </font>
    <font>
      <sz val="16"/>
      <color theme="1"/>
      <name val="Times New Roman"/>
      <family val="1"/>
    </font>
    <font>
      <sz val="11"/>
      <color theme="1"/>
      <name val="Arial"/>
      <family val="2"/>
      <scheme val="minor"/>
    </font>
    <font>
      <sz val="14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/>
    </xf>
    <xf numFmtId="2" fontId="1" fillId="0" borderId="1" xfId="1" applyNumberFormat="1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2" fontId="1" fillId="0" borderId="1" xfId="1" applyNumberFormat="1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2" fontId="1" fillId="0" borderId="2" xfId="1" applyNumberFormat="1" applyFont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2" fontId="15" fillId="0" borderId="3" xfId="0" applyNumberFormat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8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31"/>
  <sheetViews>
    <sheetView tabSelected="1" zoomScale="55" zoomScaleNormal="55" workbookViewId="0">
      <pane xSplit="7" ySplit="4" topLeftCell="H825" activePane="bottomRight" state="frozen"/>
      <selection pane="topRight" activeCell="H1" sqref="H1"/>
      <selection pane="bottomLeft" activeCell="A5" sqref="A5"/>
      <selection pane="bottomRight" activeCell="AF763" sqref="AF763:AF765"/>
    </sheetView>
  </sheetViews>
  <sheetFormatPr defaultColWidth="13.125" defaultRowHeight="20.25"/>
  <cols>
    <col min="1" max="1" width="8.25" style="42" customWidth="1"/>
    <col min="2" max="2" width="13.125" style="26"/>
    <col min="3" max="3" width="28.75" style="24" customWidth="1"/>
    <col min="4" max="4" width="28.75" style="5" customWidth="1"/>
    <col min="5" max="5" width="16" style="5" customWidth="1"/>
    <col min="6" max="7" width="16" style="1" customWidth="1"/>
    <col min="8" max="8" width="24" style="5" customWidth="1"/>
    <col min="9" max="9" width="19.375" style="1" customWidth="1"/>
    <col min="10" max="10" width="25.75" style="1" customWidth="1"/>
    <col min="11" max="11" width="23.75" style="1" customWidth="1"/>
    <col min="12" max="12" width="16.625" style="1" customWidth="1"/>
    <col min="13" max="13" width="16" style="1" customWidth="1"/>
    <col min="14" max="14" width="16" style="5" customWidth="1"/>
    <col min="15" max="18" width="16" style="1" customWidth="1"/>
    <col min="19" max="19" width="16" style="5" customWidth="1"/>
    <col min="20" max="20" width="16" style="1" customWidth="1"/>
    <col min="21" max="21" width="23.125" style="1" customWidth="1"/>
    <col min="22" max="24" width="16" style="1" customWidth="1"/>
    <col min="25" max="25" width="16" style="5" customWidth="1"/>
    <col min="26" max="27" width="16" style="1" customWidth="1"/>
    <col min="28" max="28" width="16.125" style="5" customWidth="1"/>
    <col min="29" max="29" width="16.125" style="1" customWidth="1"/>
    <col min="30" max="30" width="16.125" style="5" customWidth="1"/>
    <col min="31" max="32" width="16.125" style="1" customWidth="1"/>
    <col min="33" max="33" width="16.125" style="5" customWidth="1"/>
    <col min="34" max="35" width="16.125" style="1" customWidth="1"/>
    <col min="36" max="36" width="13.125" style="12"/>
    <col min="37" max="37" width="13.125" style="1"/>
    <col min="38" max="38" width="13.125" style="5"/>
    <col min="39" max="16384" width="13.125" style="1"/>
  </cols>
  <sheetData>
    <row r="1" spans="1:41" ht="15.95" customHeight="1">
      <c r="D1" s="64"/>
      <c r="E1" s="71">
        <v>1</v>
      </c>
      <c r="F1" s="71"/>
      <c r="G1" s="71"/>
      <c r="H1" s="74">
        <v>2</v>
      </c>
      <c r="I1" s="74"/>
      <c r="J1" s="74"/>
      <c r="K1" s="74"/>
      <c r="L1" s="74"/>
      <c r="M1" s="74"/>
      <c r="N1" s="71">
        <v>3</v>
      </c>
      <c r="O1" s="71"/>
      <c r="P1" s="71"/>
      <c r="Q1" s="71"/>
      <c r="R1" s="71"/>
      <c r="S1" s="74">
        <v>4</v>
      </c>
      <c r="T1" s="74"/>
      <c r="U1" s="74"/>
      <c r="V1" s="74"/>
      <c r="W1" s="74"/>
      <c r="X1" s="74"/>
      <c r="Y1" s="71">
        <v>5</v>
      </c>
      <c r="Z1" s="71"/>
      <c r="AA1" s="71"/>
      <c r="AB1" s="75">
        <v>6</v>
      </c>
      <c r="AC1" s="75"/>
      <c r="AD1" s="71">
        <v>7</v>
      </c>
      <c r="AE1" s="71"/>
      <c r="AF1" s="71"/>
      <c r="AG1" s="74">
        <v>8</v>
      </c>
      <c r="AH1" s="74"/>
      <c r="AI1" s="74"/>
      <c r="AJ1" s="72">
        <v>9</v>
      </c>
      <c r="AK1" s="73"/>
    </row>
    <row r="2" spans="1:41" ht="41.25" customHeight="1">
      <c r="C2" s="43" t="s">
        <v>0</v>
      </c>
      <c r="D2" s="12" t="s">
        <v>229</v>
      </c>
      <c r="E2" s="70" t="s">
        <v>130</v>
      </c>
      <c r="F2" s="70"/>
      <c r="G2" s="70"/>
      <c r="H2" s="70" t="s">
        <v>1</v>
      </c>
      <c r="I2" s="70"/>
      <c r="J2" s="70"/>
      <c r="K2" s="70"/>
      <c r="L2" s="70"/>
      <c r="M2" s="32" t="s">
        <v>24</v>
      </c>
      <c r="N2" s="78" t="s">
        <v>2</v>
      </c>
      <c r="O2" s="70"/>
      <c r="P2" s="32"/>
      <c r="Q2" s="32"/>
      <c r="R2" s="44"/>
      <c r="S2" s="70" t="s">
        <v>151</v>
      </c>
      <c r="T2" s="70"/>
      <c r="U2" s="70"/>
      <c r="V2" s="32"/>
      <c r="W2" s="32"/>
      <c r="X2" s="32" t="s">
        <v>24</v>
      </c>
      <c r="Y2" s="78" t="s">
        <v>187</v>
      </c>
      <c r="Z2" s="70"/>
      <c r="AA2" s="79"/>
      <c r="AB2" s="45" t="s">
        <v>3</v>
      </c>
      <c r="AC2" s="32" t="s">
        <v>24</v>
      </c>
      <c r="AD2" s="76" t="s">
        <v>63</v>
      </c>
      <c r="AE2" s="77"/>
      <c r="AF2" s="32" t="s">
        <v>24</v>
      </c>
      <c r="AG2" s="45" t="s">
        <v>4</v>
      </c>
      <c r="AH2" s="32" t="s">
        <v>92</v>
      </c>
      <c r="AI2" s="32" t="s">
        <v>24</v>
      </c>
      <c r="AJ2" s="45" t="s">
        <v>5</v>
      </c>
      <c r="AK2" s="32" t="s">
        <v>24</v>
      </c>
    </row>
    <row r="3" spans="1:41" ht="15.95" customHeight="1">
      <c r="AN3" s="53"/>
      <c r="AO3" s="54"/>
    </row>
    <row r="4" spans="1:41" s="4" customFormat="1" ht="15.95" customHeight="1">
      <c r="A4" s="46"/>
      <c r="B4" s="55"/>
      <c r="C4" s="25"/>
      <c r="D4" s="6"/>
      <c r="E4" s="6"/>
      <c r="H4" s="6"/>
      <c r="J4" s="4" t="s">
        <v>225</v>
      </c>
      <c r="K4" s="4" t="s">
        <v>198</v>
      </c>
      <c r="N4" s="6">
        <v>1</v>
      </c>
      <c r="O4" s="6">
        <v>2</v>
      </c>
      <c r="R4" s="38"/>
      <c r="U4" s="4" t="s">
        <v>199</v>
      </c>
      <c r="V4" s="4" t="s">
        <v>200</v>
      </c>
      <c r="Y4" s="6">
        <v>1</v>
      </c>
      <c r="Z4" s="4">
        <v>2</v>
      </c>
      <c r="AA4" s="4">
        <v>0</v>
      </c>
      <c r="AB4" s="6"/>
      <c r="AD4" s="6"/>
      <c r="AG4" s="6"/>
      <c r="AJ4" s="13"/>
      <c r="AL4" s="6"/>
    </row>
    <row r="5" spans="1:41" ht="15.75" customHeight="1">
      <c r="B5" s="26" t="s">
        <v>179</v>
      </c>
      <c r="C5" s="24" t="s">
        <v>6</v>
      </c>
      <c r="D5" s="65"/>
      <c r="E5" s="5" t="s">
        <v>23</v>
      </c>
      <c r="H5" s="14" t="s">
        <v>106</v>
      </c>
      <c r="I5" s="28"/>
      <c r="J5" s="4" t="s">
        <v>188</v>
      </c>
      <c r="K5" s="4">
        <f>297*210</f>
        <v>62370</v>
      </c>
      <c r="L5" s="4"/>
      <c r="M5" s="27">
        <v>1170</v>
      </c>
      <c r="N5" s="36">
        <f>M5/(K5/4968)</f>
        <v>93.194805194805198</v>
      </c>
      <c r="O5" s="34">
        <f>N5*2</f>
        <v>186.3896103896104</v>
      </c>
      <c r="P5" s="35"/>
      <c r="Q5" s="35"/>
      <c r="R5" s="33"/>
      <c r="S5" s="47" t="s">
        <v>152</v>
      </c>
      <c r="T5" s="48"/>
      <c r="U5" s="4"/>
      <c r="V5" s="4">
        <f>297*420</f>
        <v>124740</v>
      </c>
      <c r="W5" s="48"/>
      <c r="X5" s="40">
        <v>2000</v>
      </c>
      <c r="Y5" s="36">
        <f>X5/(124740/4860)</f>
        <v>77.922077922077918</v>
      </c>
      <c r="Z5" s="34">
        <f>Y5*2</f>
        <v>155.84415584415584</v>
      </c>
      <c r="AA5" s="27"/>
      <c r="AH5" s="1" t="s">
        <v>69</v>
      </c>
    </row>
    <row r="6" spans="1:41" ht="15.95" customHeight="1">
      <c r="C6" s="24" t="s">
        <v>8</v>
      </c>
      <c r="D6" s="66"/>
      <c r="E6" s="5" t="s">
        <v>197</v>
      </c>
      <c r="H6" s="14" t="s">
        <v>99</v>
      </c>
      <c r="I6" s="28"/>
      <c r="J6" s="1" t="s">
        <v>188</v>
      </c>
      <c r="K6" s="1">
        <f t="shared" ref="K6:K8" si="0">297*210</f>
        <v>62370</v>
      </c>
      <c r="M6" s="1">
        <v>1200</v>
      </c>
      <c r="N6" s="37">
        <f t="shared" ref="N6:N27" si="1">M6/(K6/4860)</f>
        <v>93.506493506493499</v>
      </c>
      <c r="O6" s="35">
        <f t="shared" ref="O6:O27" si="2">N6*2</f>
        <v>187.012987012987</v>
      </c>
      <c r="P6" s="35"/>
      <c r="Q6" s="35"/>
      <c r="R6" s="33"/>
      <c r="S6" s="1"/>
      <c r="T6" s="49"/>
      <c r="W6" s="49"/>
      <c r="X6" s="39"/>
      <c r="Y6" s="37"/>
      <c r="Z6" s="35"/>
    </row>
    <row r="7" spans="1:41" ht="15.95" customHeight="1">
      <c r="C7" s="24" t="s">
        <v>9</v>
      </c>
      <c r="D7" s="66"/>
      <c r="E7" s="5">
        <f>90*54</f>
        <v>4860</v>
      </c>
      <c r="H7" s="14" t="s">
        <v>136</v>
      </c>
      <c r="I7" s="28"/>
      <c r="J7" s="1" t="s">
        <v>188</v>
      </c>
      <c r="K7" s="1">
        <f t="shared" si="0"/>
        <v>62370</v>
      </c>
      <c r="M7" s="1">
        <v>1250</v>
      </c>
      <c r="N7" s="37">
        <f t="shared" si="1"/>
        <v>97.402597402597394</v>
      </c>
      <c r="O7" s="35">
        <f t="shared" si="2"/>
        <v>194.80519480519479</v>
      </c>
      <c r="P7" s="35"/>
      <c r="Q7" s="35"/>
      <c r="R7" s="33"/>
      <c r="S7" s="1"/>
      <c r="T7" s="49"/>
      <c r="W7" s="49"/>
      <c r="X7" s="39"/>
      <c r="Y7" s="37"/>
      <c r="Z7" s="35"/>
    </row>
    <row r="8" spans="1:41" ht="15.95" customHeight="1">
      <c r="C8" s="24" t="s">
        <v>11</v>
      </c>
      <c r="D8" s="66"/>
      <c r="H8" s="14" t="s">
        <v>137</v>
      </c>
      <c r="I8" s="28"/>
      <c r="J8" s="1" t="s">
        <v>188</v>
      </c>
      <c r="K8" s="1">
        <f t="shared" si="0"/>
        <v>62370</v>
      </c>
      <c r="M8" s="1">
        <v>1300</v>
      </c>
      <c r="N8" s="37">
        <f t="shared" si="1"/>
        <v>101.29870129870129</v>
      </c>
      <c r="O8" s="35">
        <f t="shared" si="2"/>
        <v>202.59740259740258</v>
      </c>
      <c r="P8" s="35"/>
      <c r="Q8" s="35"/>
      <c r="R8" s="33"/>
      <c r="S8" s="49" t="s">
        <v>153</v>
      </c>
      <c r="T8" s="49"/>
      <c r="W8" s="49"/>
      <c r="X8" s="39">
        <v>2000</v>
      </c>
      <c r="Y8" s="37">
        <f t="shared" ref="Y8:Y23" si="3">X8/(124740/4860)</f>
        <v>77.922077922077918</v>
      </c>
      <c r="Z8" s="35">
        <f t="shared" ref="Z8:Z23" si="4">Y8*2</f>
        <v>155.84415584415584</v>
      </c>
    </row>
    <row r="9" spans="1:41" ht="15.95" customHeight="1">
      <c r="C9" s="24" t="s">
        <v>12</v>
      </c>
      <c r="D9" s="66"/>
      <c r="H9" s="14" t="s">
        <v>138</v>
      </c>
      <c r="I9" s="28"/>
      <c r="J9" s="1" t="s">
        <v>190</v>
      </c>
      <c r="K9" s="1">
        <f>215*325</f>
        <v>69875</v>
      </c>
      <c r="M9" s="1">
        <v>1800</v>
      </c>
      <c r="N9" s="37">
        <f t="shared" si="1"/>
        <v>125.19499105545617</v>
      </c>
      <c r="O9" s="35">
        <f t="shared" si="2"/>
        <v>250.38998211091234</v>
      </c>
      <c r="P9" s="35"/>
      <c r="Q9" s="35"/>
      <c r="R9" s="33"/>
      <c r="S9" s="1"/>
      <c r="T9" s="49"/>
      <c r="W9" s="49"/>
      <c r="X9" s="39"/>
      <c r="Y9" s="37"/>
      <c r="Z9" s="35"/>
    </row>
    <row r="10" spans="1:41" ht="15.95" customHeight="1">
      <c r="C10" s="24" t="s">
        <v>22</v>
      </c>
      <c r="D10" s="24"/>
      <c r="H10" s="29" t="s">
        <v>131</v>
      </c>
      <c r="I10" s="30"/>
      <c r="J10" s="1" t="s">
        <v>189</v>
      </c>
      <c r="K10" s="1">
        <f>215*325</f>
        <v>69875</v>
      </c>
      <c r="M10" s="1">
        <v>1215</v>
      </c>
      <c r="N10" s="37">
        <f t="shared" si="1"/>
        <v>84.50661896243291</v>
      </c>
      <c r="O10" s="35">
        <f t="shared" si="2"/>
        <v>169.01323792486582</v>
      </c>
      <c r="P10" s="35"/>
      <c r="Q10" s="35"/>
      <c r="R10" s="33"/>
      <c r="S10" s="1"/>
      <c r="T10" s="49"/>
      <c r="W10" s="49"/>
      <c r="X10" s="39"/>
      <c r="Y10" s="37"/>
      <c r="Z10" s="35"/>
    </row>
    <row r="11" spans="1:41" ht="15.95" customHeight="1">
      <c r="D11" s="24"/>
      <c r="H11" s="29" t="s">
        <v>91</v>
      </c>
      <c r="I11" s="30"/>
      <c r="J11" s="1" t="s">
        <v>191</v>
      </c>
      <c r="K11" s="1">
        <f>215*235</f>
        <v>50525</v>
      </c>
      <c r="M11" s="1">
        <v>1550</v>
      </c>
      <c r="N11" s="37">
        <f t="shared" si="1"/>
        <v>149.09450766947057</v>
      </c>
      <c r="O11" s="35">
        <f t="shared" si="2"/>
        <v>298.18901533894115</v>
      </c>
      <c r="P11" s="35"/>
      <c r="Q11" s="35"/>
      <c r="R11" s="33"/>
      <c r="S11" s="49" t="s">
        <v>154</v>
      </c>
      <c r="T11" s="49"/>
      <c r="W11" s="49"/>
      <c r="X11" s="39">
        <v>500</v>
      </c>
      <c r="Y11" s="37">
        <f t="shared" si="3"/>
        <v>19.480519480519479</v>
      </c>
      <c r="Z11" s="35">
        <f t="shared" si="4"/>
        <v>38.961038961038959</v>
      </c>
    </row>
    <row r="12" spans="1:41" ht="15.95" customHeight="1">
      <c r="D12" s="24"/>
      <c r="H12" s="29" t="s">
        <v>132</v>
      </c>
      <c r="I12" s="30"/>
      <c r="J12" s="1" t="s">
        <v>192</v>
      </c>
      <c r="K12" s="1">
        <f>235*320</f>
        <v>75200</v>
      </c>
      <c r="M12" s="1">
        <v>11800</v>
      </c>
      <c r="N12" s="37">
        <f t="shared" si="1"/>
        <v>762.60638297872333</v>
      </c>
      <c r="O12" s="35">
        <f t="shared" si="2"/>
        <v>1525.2127659574467</v>
      </c>
      <c r="P12" s="35"/>
      <c r="Q12" s="35"/>
      <c r="R12" s="33"/>
      <c r="S12" s="1"/>
      <c r="W12" s="49"/>
      <c r="X12" s="39"/>
      <c r="Y12" s="37"/>
      <c r="Z12" s="35"/>
    </row>
    <row r="13" spans="1:41" ht="15.95" customHeight="1">
      <c r="D13" s="24"/>
      <c r="H13" s="29" t="s">
        <v>133</v>
      </c>
      <c r="I13" s="30"/>
      <c r="J13" s="1" t="s">
        <v>192</v>
      </c>
      <c r="K13" s="1">
        <f t="shared" ref="K13:K15" si="5">235*320</f>
        <v>75200</v>
      </c>
      <c r="M13" s="1">
        <v>11800</v>
      </c>
      <c r="N13" s="37">
        <f t="shared" si="1"/>
        <v>762.60638297872333</v>
      </c>
      <c r="O13" s="35">
        <f t="shared" si="2"/>
        <v>1525.2127659574467</v>
      </c>
      <c r="P13" s="35"/>
      <c r="Q13" s="35"/>
      <c r="R13" s="33"/>
      <c r="S13" s="1"/>
      <c r="W13" s="49"/>
      <c r="X13" s="39"/>
      <c r="Y13" s="37"/>
      <c r="Z13" s="35"/>
    </row>
    <row r="14" spans="1:41" ht="15.75" customHeight="1">
      <c r="D14" s="24"/>
      <c r="H14" s="29" t="s">
        <v>134</v>
      </c>
      <c r="I14" s="30"/>
      <c r="J14" s="1" t="s">
        <v>192</v>
      </c>
      <c r="K14" s="1">
        <f t="shared" si="5"/>
        <v>75200</v>
      </c>
      <c r="M14" s="1">
        <v>15800</v>
      </c>
      <c r="N14" s="37">
        <f t="shared" si="1"/>
        <v>1021.1170212765957</v>
      </c>
      <c r="O14" s="35">
        <f t="shared" si="2"/>
        <v>2042.2340425531913</v>
      </c>
      <c r="P14" s="35"/>
      <c r="Q14" s="35"/>
      <c r="R14" s="33"/>
      <c r="S14" s="49" t="s">
        <v>155</v>
      </c>
      <c r="W14" s="49"/>
      <c r="X14" s="39">
        <v>500</v>
      </c>
      <c r="Y14" s="37">
        <f t="shared" si="3"/>
        <v>19.480519480519479</v>
      </c>
      <c r="Z14" s="35">
        <f t="shared" si="4"/>
        <v>38.961038961038959</v>
      </c>
      <c r="AJ14" s="5"/>
    </row>
    <row r="15" spans="1:41" ht="15.75" customHeight="1">
      <c r="D15" s="24"/>
      <c r="H15" s="29" t="s">
        <v>135</v>
      </c>
      <c r="I15" s="30"/>
      <c r="J15" s="1" t="s">
        <v>192</v>
      </c>
      <c r="K15" s="1">
        <f t="shared" si="5"/>
        <v>75200</v>
      </c>
      <c r="M15" s="1">
        <v>20200</v>
      </c>
      <c r="N15" s="37">
        <f t="shared" si="1"/>
        <v>1305.4787234042553</v>
      </c>
      <c r="O15" s="35">
        <f t="shared" si="2"/>
        <v>2610.9574468085107</v>
      </c>
      <c r="P15" s="35"/>
      <c r="Q15" s="35"/>
      <c r="R15" s="33"/>
      <c r="S15" s="1"/>
      <c r="W15" s="49"/>
      <c r="X15" s="39"/>
      <c r="Y15" s="37"/>
      <c r="Z15" s="35"/>
    </row>
    <row r="16" spans="1:41" ht="15.75" customHeight="1">
      <c r="D16" s="67"/>
      <c r="H16" s="15" t="s">
        <v>139</v>
      </c>
      <c r="I16" s="31"/>
      <c r="J16" s="1" t="s">
        <v>190</v>
      </c>
      <c r="K16" s="1">
        <f>215*325</f>
        <v>69875</v>
      </c>
      <c r="M16" s="1">
        <v>1600</v>
      </c>
      <c r="N16" s="37">
        <f t="shared" si="1"/>
        <v>111.28443649373881</v>
      </c>
      <c r="O16" s="35">
        <f t="shared" si="2"/>
        <v>222.56887298747762</v>
      </c>
      <c r="P16" s="35"/>
      <c r="Q16" s="35"/>
      <c r="R16" s="33"/>
      <c r="S16" s="1"/>
      <c r="W16" s="49"/>
      <c r="X16" s="39"/>
      <c r="Y16" s="37"/>
      <c r="Z16" s="35"/>
    </row>
    <row r="17" spans="4:37" ht="15.75" customHeight="1">
      <c r="D17" s="67"/>
      <c r="H17" s="15" t="s">
        <v>140</v>
      </c>
      <c r="I17" s="31"/>
      <c r="J17" s="1" t="s">
        <v>190</v>
      </c>
      <c r="K17" s="1">
        <f t="shared" ref="K17:K23" si="6">215*325</f>
        <v>69875</v>
      </c>
      <c r="M17" s="1">
        <v>1800</v>
      </c>
      <c r="N17" s="37">
        <f t="shared" si="1"/>
        <v>125.19499105545617</v>
      </c>
      <c r="O17" s="35">
        <f t="shared" si="2"/>
        <v>250.38998211091234</v>
      </c>
      <c r="P17" s="35"/>
      <c r="Q17" s="35"/>
      <c r="R17" s="33"/>
      <c r="S17" s="49" t="s">
        <v>156</v>
      </c>
      <c r="W17" s="49"/>
      <c r="X17" s="39">
        <v>3000</v>
      </c>
      <c r="Y17" s="37">
        <f t="shared" si="3"/>
        <v>116.88311688311688</v>
      </c>
      <c r="Z17" s="35">
        <f t="shared" si="4"/>
        <v>233.76623376623377</v>
      </c>
    </row>
    <row r="18" spans="4:37" ht="15.75" customHeight="1">
      <c r="D18" s="67"/>
      <c r="H18" s="15" t="s">
        <v>141</v>
      </c>
      <c r="I18" s="31"/>
      <c r="J18" s="1" t="s">
        <v>190</v>
      </c>
      <c r="K18" s="1">
        <f t="shared" si="6"/>
        <v>69875</v>
      </c>
      <c r="M18" s="1">
        <v>1800</v>
      </c>
      <c r="N18" s="37">
        <f t="shared" si="1"/>
        <v>125.19499105545617</v>
      </c>
      <c r="O18" s="35">
        <f t="shared" si="2"/>
        <v>250.38998211091234</v>
      </c>
      <c r="P18" s="35"/>
      <c r="Q18" s="35"/>
      <c r="R18" s="33"/>
      <c r="S18" s="1"/>
      <c r="W18" s="49"/>
      <c r="X18" s="39"/>
      <c r="Y18" s="37"/>
      <c r="Z18" s="35"/>
    </row>
    <row r="19" spans="4:37" ht="15.75" customHeight="1">
      <c r="D19" s="67"/>
      <c r="H19" s="15" t="s">
        <v>142</v>
      </c>
      <c r="I19" s="31"/>
      <c r="J19" s="1" t="s">
        <v>190</v>
      </c>
      <c r="K19" s="1">
        <f t="shared" si="6"/>
        <v>69875</v>
      </c>
      <c r="M19" s="1">
        <v>1700</v>
      </c>
      <c r="N19" s="37">
        <f t="shared" si="1"/>
        <v>118.23971377459749</v>
      </c>
      <c r="O19" s="35">
        <f t="shared" si="2"/>
        <v>236.47942754919498</v>
      </c>
      <c r="P19" s="35"/>
      <c r="Q19" s="35"/>
      <c r="R19" s="33"/>
      <c r="S19" s="1"/>
      <c r="W19" s="49"/>
      <c r="X19" s="39"/>
      <c r="Y19" s="37"/>
      <c r="Z19" s="35"/>
    </row>
    <row r="20" spans="4:37" ht="15.75" customHeight="1">
      <c r="D20" s="67"/>
      <c r="H20" s="15" t="s">
        <v>143</v>
      </c>
      <c r="I20" s="31"/>
      <c r="J20" s="1" t="s">
        <v>190</v>
      </c>
      <c r="K20" s="1">
        <f t="shared" si="6"/>
        <v>69875</v>
      </c>
      <c r="M20" s="1">
        <v>1800</v>
      </c>
      <c r="N20" s="37">
        <f t="shared" si="1"/>
        <v>125.19499105545617</v>
      </c>
      <c r="O20" s="35">
        <f t="shared" si="2"/>
        <v>250.38998211091234</v>
      </c>
      <c r="P20" s="35"/>
      <c r="Q20" s="35"/>
      <c r="R20" s="33"/>
      <c r="S20" s="49" t="s">
        <v>157</v>
      </c>
      <c r="W20" s="49"/>
      <c r="X20" s="39">
        <v>5000</v>
      </c>
      <c r="Y20" s="37">
        <f t="shared" si="3"/>
        <v>194.80519480519479</v>
      </c>
      <c r="Z20" s="35">
        <f t="shared" si="4"/>
        <v>389.61038961038957</v>
      </c>
    </row>
    <row r="21" spans="4:37" ht="15.75" customHeight="1">
      <c r="D21" s="67"/>
      <c r="H21" s="15" t="s">
        <v>147</v>
      </c>
      <c r="I21" s="31"/>
      <c r="J21" s="1" t="s">
        <v>190</v>
      </c>
      <c r="K21" s="1">
        <f t="shared" si="6"/>
        <v>69875</v>
      </c>
      <c r="M21" s="1">
        <v>1500</v>
      </c>
      <c r="N21" s="37">
        <f t="shared" si="1"/>
        <v>104.32915921288014</v>
      </c>
      <c r="O21" s="35">
        <f t="shared" si="2"/>
        <v>208.65831842576029</v>
      </c>
      <c r="P21" s="35"/>
      <c r="Q21" s="35"/>
      <c r="R21" s="33"/>
      <c r="S21" s="1"/>
      <c r="W21" s="49"/>
      <c r="X21" s="39"/>
      <c r="Y21" s="37"/>
      <c r="Z21" s="35"/>
    </row>
    <row r="22" spans="4:37" ht="15.75" customHeight="1">
      <c r="D22" s="67"/>
      <c r="H22" s="15" t="s">
        <v>146</v>
      </c>
      <c r="I22" s="31"/>
      <c r="J22" s="1" t="s">
        <v>190</v>
      </c>
      <c r="K22" s="1">
        <f t="shared" si="6"/>
        <v>69875</v>
      </c>
      <c r="M22" s="1">
        <v>1600</v>
      </c>
      <c r="N22" s="37">
        <f t="shared" si="1"/>
        <v>111.28443649373881</v>
      </c>
      <c r="O22" s="35">
        <f t="shared" si="2"/>
        <v>222.56887298747762</v>
      </c>
      <c r="P22" s="35"/>
      <c r="Q22" s="35"/>
      <c r="R22" s="33"/>
      <c r="S22" s="1"/>
      <c r="W22" s="49"/>
      <c r="X22" s="39"/>
      <c r="Y22" s="37"/>
      <c r="Z22" s="35"/>
    </row>
    <row r="23" spans="4:37" ht="15.75" customHeight="1">
      <c r="D23" s="67"/>
      <c r="H23" s="15" t="s">
        <v>144</v>
      </c>
      <c r="I23" s="31"/>
      <c r="J23" s="1" t="s">
        <v>190</v>
      </c>
      <c r="K23" s="1">
        <f t="shared" si="6"/>
        <v>69875</v>
      </c>
      <c r="M23" s="1">
        <v>1800</v>
      </c>
      <c r="N23" s="37">
        <f t="shared" si="1"/>
        <v>125.19499105545617</v>
      </c>
      <c r="O23" s="35">
        <f t="shared" si="2"/>
        <v>250.38998211091234</v>
      </c>
      <c r="P23" s="35"/>
      <c r="Q23" s="35"/>
      <c r="R23" s="33"/>
      <c r="S23" s="49" t="s">
        <v>158</v>
      </c>
      <c r="W23" s="49"/>
      <c r="X23" s="39">
        <v>5000</v>
      </c>
      <c r="Y23" s="37">
        <f t="shared" si="3"/>
        <v>194.80519480519479</v>
      </c>
      <c r="Z23" s="35">
        <f t="shared" si="4"/>
        <v>389.61038961038957</v>
      </c>
    </row>
    <row r="24" spans="4:37" ht="15.75" customHeight="1">
      <c r="D24" s="67"/>
      <c r="H24" s="15" t="s">
        <v>145</v>
      </c>
      <c r="I24" s="31"/>
      <c r="J24" s="1" t="s">
        <v>193</v>
      </c>
      <c r="K24" s="1">
        <f>263*272</f>
        <v>71536</v>
      </c>
      <c r="M24" s="1">
        <v>2000</v>
      </c>
      <c r="N24" s="37">
        <f t="shared" si="1"/>
        <v>135.87564303287854</v>
      </c>
      <c r="O24" s="35">
        <f t="shared" si="2"/>
        <v>271.75128606575709</v>
      </c>
      <c r="P24" s="35"/>
      <c r="Q24" s="35"/>
      <c r="R24" s="33"/>
      <c r="S24" s="1"/>
      <c r="W24" s="49"/>
      <c r="X24" s="39"/>
    </row>
    <row r="25" spans="4:37" ht="15.75" customHeight="1">
      <c r="D25" s="67"/>
      <c r="H25" s="15" t="s">
        <v>148</v>
      </c>
      <c r="I25" s="31"/>
      <c r="J25" s="1" t="s">
        <v>193</v>
      </c>
      <c r="K25" s="1">
        <f t="shared" ref="K25:K27" si="7">263*272</f>
        <v>71536</v>
      </c>
      <c r="M25" s="1">
        <v>2000</v>
      </c>
      <c r="N25" s="37">
        <f t="shared" si="1"/>
        <v>135.87564303287854</v>
      </c>
      <c r="O25" s="35">
        <f t="shared" si="2"/>
        <v>271.75128606575709</v>
      </c>
      <c r="P25" s="35"/>
      <c r="Q25" s="35"/>
      <c r="R25" s="33"/>
      <c r="S25" s="1"/>
      <c r="W25" s="49"/>
      <c r="X25" s="39"/>
    </row>
    <row r="26" spans="4:37" ht="15.75" customHeight="1">
      <c r="D26" s="67"/>
      <c r="H26" s="15" t="s">
        <v>149</v>
      </c>
      <c r="I26" s="31"/>
      <c r="J26" s="1" t="s">
        <v>193</v>
      </c>
      <c r="K26" s="1">
        <f t="shared" si="7"/>
        <v>71536</v>
      </c>
      <c r="M26" s="1">
        <v>2000</v>
      </c>
      <c r="N26" s="37">
        <f t="shared" si="1"/>
        <v>135.87564303287854</v>
      </c>
      <c r="O26" s="35">
        <f t="shared" si="2"/>
        <v>271.75128606575709</v>
      </c>
      <c r="P26" s="35"/>
      <c r="Q26" s="35"/>
      <c r="R26" s="33"/>
      <c r="S26" s="1"/>
      <c r="W26" s="49"/>
      <c r="X26" s="39"/>
    </row>
    <row r="27" spans="4:37" ht="15.75" customHeight="1">
      <c r="D27" s="67"/>
      <c r="H27" s="15" t="s">
        <v>150</v>
      </c>
      <c r="I27" s="31"/>
      <c r="J27" s="1" t="s">
        <v>193</v>
      </c>
      <c r="K27" s="1">
        <f t="shared" si="7"/>
        <v>71536</v>
      </c>
      <c r="M27" s="1">
        <v>2000</v>
      </c>
      <c r="N27" s="37">
        <f t="shared" si="1"/>
        <v>135.87564303287854</v>
      </c>
      <c r="O27" s="35">
        <f t="shared" si="2"/>
        <v>271.75128606575709</v>
      </c>
      <c r="P27" s="35"/>
      <c r="Q27" s="35"/>
      <c r="R27" s="33"/>
      <c r="S27" s="1"/>
      <c r="W27" s="49"/>
      <c r="X27" s="39"/>
    </row>
    <row r="28" spans="4:37" ht="15.75" customHeight="1">
      <c r="X28" s="39"/>
    </row>
    <row r="29" spans="4:37" ht="15.75" customHeight="1">
      <c r="E29" s="6" t="s">
        <v>19</v>
      </c>
      <c r="F29" s="4"/>
      <c r="G29" s="4"/>
      <c r="H29" s="14" t="s">
        <v>106</v>
      </c>
      <c r="I29" s="20"/>
      <c r="J29" s="4" t="s">
        <v>188</v>
      </c>
      <c r="K29" s="4">
        <f>297*210</f>
        <v>62370</v>
      </c>
      <c r="L29" s="4"/>
      <c r="M29" s="4">
        <v>1170</v>
      </c>
      <c r="N29" s="69">
        <f t="shared" ref="N29:N51" si="8">(M29/(K29/2916))</f>
        <v>54.701298701298697</v>
      </c>
      <c r="O29" s="34">
        <f>N29*2</f>
        <v>109.40259740259739</v>
      </c>
      <c r="P29" s="34"/>
      <c r="Q29" s="34"/>
      <c r="R29" s="4"/>
      <c r="S29" s="47" t="s">
        <v>152</v>
      </c>
      <c r="T29" s="48"/>
      <c r="U29" s="48"/>
      <c r="V29" s="4">
        <f>297*420</f>
        <v>124740</v>
      </c>
      <c r="W29" s="48"/>
      <c r="X29" s="40">
        <v>2000</v>
      </c>
      <c r="Y29" s="36">
        <f>X29/(124740/2916)</f>
        <v>46.753246753246749</v>
      </c>
      <c r="Z29" s="34">
        <f>Y29*2</f>
        <v>93.506493506493499</v>
      </c>
      <c r="AA29" s="27"/>
      <c r="AB29" s="6"/>
      <c r="AC29" s="4"/>
      <c r="AD29" s="6"/>
      <c r="AE29" s="4"/>
      <c r="AF29" s="4"/>
      <c r="AG29" s="6"/>
      <c r="AH29" s="4" t="s">
        <v>69</v>
      </c>
      <c r="AI29" s="4"/>
      <c r="AJ29" s="13"/>
      <c r="AK29" s="4"/>
    </row>
    <row r="30" spans="4:37" ht="15.75" customHeight="1">
      <c r="E30" s="5" t="s">
        <v>197</v>
      </c>
      <c r="H30" s="14" t="s">
        <v>99</v>
      </c>
      <c r="I30" s="18"/>
      <c r="J30" s="1" t="s">
        <v>188</v>
      </c>
      <c r="K30" s="1">
        <f t="shared" ref="K30:K32" si="9">297*210</f>
        <v>62370</v>
      </c>
      <c r="M30" s="1">
        <v>1200</v>
      </c>
      <c r="N30" s="56">
        <f t="shared" si="8"/>
        <v>56.103896103896105</v>
      </c>
      <c r="O30" s="35">
        <f t="shared" ref="O30:O51" si="10">N30*2</f>
        <v>112.20779220779221</v>
      </c>
      <c r="P30" s="35"/>
      <c r="Q30" s="35"/>
      <c r="T30" s="49"/>
      <c r="U30" s="49"/>
      <c r="W30" s="49"/>
      <c r="X30" s="39"/>
      <c r="Y30" s="37">
        <f t="shared" ref="Y30:Y47" si="11">X30/(124740/2916)</f>
        <v>0</v>
      </c>
      <c r="Z30" s="35">
        <f t="shared" ref="Z30:Z47" si="12">Y30*2</f>
        <v>0</v>
      </c>
    </row>
    <row r="31" spans="4:37" ht="15.75" customHeight="1">
      <c r="E31" s="5">
        <f>54*54</f>
        <v>2916</v>
      </c>
      <c r="H31" s="14" t="s">
        <v>136</v>
      </c>
      <c r="I31" s="18"/>
      <c r="J31" s="1" t="s">
        <v>188</v>
      </c>
      <c r="K31" s="1">
        <f t="shared" si="9"/>
        <v>62370</v>
      </c>
      <c r="M31" s="1">
        <v>1250</v>
      </c>
      <c r="N31" s="56">
        <f t="shared" si="8"/>
        <v>58.441558441558442</v>
      </c>
      <c r="O31" s="35">
        <f t="shared" si="10"/>
        <v>116.88311688311688</v>
      </c>
      <c r="P31" s="35"/>
      <c r="Q31" s="35"/>
      <c r="T31" s="49"/>
      <c r="U31" s="49"/>
      <c r="W31" s="49"/>
      <c r="X31" s="39"/>
      <c r="Y31" s="37">
        <f t="shared" si="11"/>
        <v>0</v>
      </c>
      <c r="Z31" s="35">
        <f t="shared" si="12"/>
        <v>0</v>
      </c>
    </row>
    <row r="32" spans="4:37" ht="15.75" customHeight="1">
      <c r="H32" s="14" t="s">
        <v>137</v>
      </c>
      <c r="I32" s="18"/>
      <c r="J32" s="1" t="s">
        <v>188</v>
      </c>
      <c r="K32" s="1">
        <f t="shared" si="9"/>
        <v>62370</v>
      </c>
      <c r="M32" s="1">
        <v>1300</v>
      </c>
      <c r="N32" s="56">
        <f t="shared" si="8"/>
        <v>60.779220779220779</v>
      </c>
      <c r="O32" s="35">
        <f t="shared" si="10"/>
        <v>121.55844155844156</v>
      </c>
      <c r="P32" s="35"/>
      <c r="Q32" s="35"/>
      <c r="S32" s="50" t="s">
        <v>153</v>
      </c>
      <c r="T32" s="49"/>
      <c r="U32" s="49"/>
      <c r="W32" s="49"/>
      <c r="X32" s="39">
        <v>2000</v>
      </c>
      <c r="Y32" s="37">
        <f t="shared" si="11"/>
        <v>46.753246753246749</v>
      </c>
      <c r="Z32" s="35">
        <f t="shared" si="12"/>
        <v>93.506493506493499</v>
      </c>
    </row>
    <row r="33" spans="8:26" ht="15.75" customHeight="1">
      <c r="H33" s="14" t="s">
        <v>138</v>
      </c>
      <c r="I33" s="18"/>
      <c r="J33" s="1" t="s">
        <v>190</v>
      </c>
      <c r="K33" s="1">
        <f>215*325</f>
        <v>69875</v>
      </c>
      <c r="M33" s="1">
        <v>1800</v>
      </c>
      <c r="N33" s="56">
        <f t="shared" si="8"/>
        <v>75.116994633273706</v>
      </c>
      <c r="O33" s="35">
        <f t="shared" si="10"/>
        <v>150.23398926654741</v>
      </c>
      <c r="P33" s="35"/>
      <c r="Q33" s="35"/>
      <c r="T33" s="49"/>
      <c r="U33" s="49"/>
      <c r="W33" s="49"/>
      <c r="X33" s="39"/>
      <c r="Y33" s="37">
        <f t="shared" si="11"/>
        <v>0</v>
      </c>
      <c r="Z33" s="35">
        <f t="shared" si="12"/>
        <v>0</v>
      </c>
    </row>
    <row r="34" spans="8:26" ht="15.75" customHeight="1">
      <c r="H34" s="6" t="s">
        <v>131</v>
      </c>
      <c r="J34" s="1" t="s">
        <v>189</v>
      </c>
      <c r="K34" s="1">
        <f>215*325</f>
        <v>69875</v>
      </c>
      <c r="M34" s="1">
        <v>1215</v>
      </c>
      <c r="N34" s="56">
        <f t="shared" si="8"/>
        <v>50.703971377459752</v>
      </c>
      <c r="O34" s="35">
        <f t="shared" si="10"/>
        <v>101.4079427549195</v>
      </c>
      <c r="P34" s="35"/>
      <c r="Q34" s="35"/>
      <c r="T34" s="49"/>
      <c r="U34" s="49"/>
      <c r="W34" s="49"/>
      <c r="X34" s="39"/>
      <c r="Y34" s="37">
        <f t="shared" si="11"/>
        <v>0</v>
      </c>
      <c r="Z34" s="35">
        <f t="shared" si="12"/>
        <v>0</v>
      </c>
    </row>
    <row r="35" spans="8:26" ht="15.75" customHeight="1">
      <c r="H35" s="5" t="s">
        <v>91</v>
      </c>
      <c r="J35" s="1" t="s">
        <v>191</v>
      </c>
      <c r="K35" s="1">
        <f>215*235</f>
        <v>50525</v>
      </c>
      <c r="M35" s="1">
        <v>1550</v>
      </c>
      <c r="N35" s="56">
        <f t="shared" si="8"/>
        <v>89.456704601682333</v>
      </c>
      <c r="O35" s="35">
        <f t="shared" si="10"/>
        <v>178.91340920336467</v>
      </c>
      <c r="P35" s="35"/>
      <c r="Q35" s="35"/>
      <c r="S35" s="50" t="s">
        <v>154</v>
      </c>
      <c r="T35" s="49"/>
      <c r="U35" s="49"/>
      <c r="W35" s="49"/>
      <c r="X35" s="39">
        <v>500</v>
      </c>
      <c r="Y35" s="37">
        <f t="shared" si="11"/>
        <v>11.688311688311687</v>
      </c>
      <c r="Z35" s="35">
        <f t="shared" si="12"/>
        <v>23.376623376623375</v>
      </c>
    </row>
    <row r="36" spans="8:26" ht="15.75" customHeight="1">
      <c r="H36" s="5" t="s">
        <v>132</v>
      </c>
      <c r="J36" s="1" t="s">
        <v>192</v>
      </c>
      <c r="K36" s="1">
        <f>235*320</f>
        <v>75200</v>
      </c>
      <c r="M36" s="1">
        <v>11800</v>
      </c>
      <c r="N36" s="56">
        <f t="shared" si="8"/>
        <v>457.56382978723406</v>
      </c>
      <c r="O36" s="35">
        <f t="shared" si="10"/>
        <v>915.12765957446811</v>
      </c>
      <c r="P36" s="35"/>
      <c r="Q36" s="35"/>
      <c r="W36" s="49"/>
      <c r="X36" s="39"/>
      <c r="Y36" s="37">
        <f t="shared" si="11"/>
        <v>0</v>
      </c>
      <c r="Z36" s="35">
        <f t="shared" si="12"/>
        <v>0</v>
      </c>
    </row>
    <row r="37" spans="8:26" ht="15.75" customHeight="1">
      <c r="H37" s="5" t="s">
        <v>133</v>
      </c>
      <c r="J37" s="1" t="s">
        <v>192</v>
      </c>
      <c r="K37" s="1">
        <f t="shared" ref="K37:K39" si="13">235*320</f>
        <v>75200</v>
      </c>
      <c r="M37" s="1">
        <v>11800</v>
      </c>
      <c r="N37" s="56">
        <f t="shared" si="8"/>
        <v>457.56382978723406</v>
      </c>
      <c r="O37" s="35">
        <f t="shared" si="10"/>
        <v>915.12765957446811</v>
      </c>
      <c r="P37" s="35"/>
      <c r="Q37" s="35"/>
      <c r="W37" s="49"/>
      <c r="X37" s="39"/>
      <c r="Y37" s="37">
        <f t="shared" si="11"/>
        <v>0</v>
      </c>
      <c r="Z37" s="35">
        <f t="shared" si="12"/>
        <v>0</v>
      </c>
    </row>
    <row r="38" spans="8:26" ht="15.75" customHeight="1">
      <c r="H38" s="5" t="s">
        <v>134</v>
      </c>
      <c r="J38" s="1" t="s">
        <v>192</v>
      </c>
      <c r="K38" s="1">
        <f t="shared" si="13"/>
        <v>75200</v>
      </c>
      <c r="M38" s="1">
        <v>15800</v>
      </c>
      <c r="N38" s="56">
        <f t="shared" si="8"/>
        <v>612.67021276595744</v>
      </c>
      <c r="O38" s="35">
        <f t="shared" si="10"/>
        <v>1225.3404255319149</v>
      </c>
      <c r="P38" s="35"/>
      <c r="Q38" s="35"/>
      <c r="S38" s="50" t="s">
        <v>155</v>
      </c>
      <c r="W38" s="49"/>
      <c r="X38" s="39">
        <v>500</v>
      </c>
      <c r="Y38" s="37">
        <f t="shared" si="11"/>
        <v>11.688311688311687</v>
      </c>
      <c r="Z38" s="35">
        <f t="shared" si="12"/>
        <v>23.376623376623375</v>
      </c>
    </row>
    <row r="39" spans="8:26" ht="15.75" customHeight="1">
      <c r="H39" s="5" t="s">
        <v>135</v>
      </c>
      <c r="J39" s="1" t="s">
        <v>192</v>
      </c>
      <c r="K39" s="1">
        <f t="shared" si="13"/>
        <v>75200</v>
      </c>
      <c r="M39" s="1">
        <v>20200</v>
      </c>
      <c r="N39" s="56">
        <f t="shared" si="8"/>
        <v>783.28723404255322</v>
      </c>
      <c r="O39" s="35">
        <f t="shared" si="10"/>
        <v>1566.5744680851064</v>
      </c>
      <c r="P39" s="35"/>
      <c r="Q39" s="35"/>
      <c r="W39" s="49"/>
      <c r="X39" s="39"/>
      <c r="Y39" s="37">
        <f t="shared" si="11"/>
        <v>0</v>
      </c>
      <c r="Z39" s="35">
        <f t="shared" si="12"/>
        <v>0</v>
      </c>
    </row>
    <row r="40" spans="8:26" ht="15.75" customHeight="1">
      <c r="H40" s="15" t="s">
        <v>139</v>
      </c>
      <c r="I40" s="19"/>
      <c r="J40" s="1" t="s">
        <v>190</v>
      </c>
      <c r="K40" s="1">
        <f>215*325</f>
        <v>69875</v>
      </c>
      <c r="M40" s="1">
        <v>1600</v>
      </c>
      <c r="N40" s="56">
        <f t="shared" si="8"/>
        <v>66.770661896243297</v>
      </c>
      <c r="O40" s="35">
        <f t="shared" si="10"/>
        <v>133.54132379248659</v>
      </c>
      <c r="P40" s="35"/>
      <c r="Q40" s="35"/>
      <c r="W40" s="49"/>
      <c r="X40" s="39"/>
      <c r="Y40" s="37">
        <f t="shared" si="11"/>
        <v>0</v>
      </c>
      <c r="Z40" s="35">
        <f t="shared" si="12"/>
        <v>0</v>
      </c>
    </row>
    <row r="41" spans="8:26" ht="15.75" customHeight="1">
      <c r="H41" s="15" t="s">
        <v>140</v>
      </c>
      <c r="I41" s="19"/>
      <c r="J41" s="1" t="s">
        <v>190</v>
      </c>
      <c r="K41" s="1">
        <f t="shared" ref="K41:K47" si="14">215*325</f>
        <v>69875</v>
      </c>
      <c r="M41" s="1">
        <v>1800</v>
      </c>
      <c r="N41" s="56">
        <f t="shared" si="8"/>
        <v>75.116994633273706</v>
      </c>
      <c r="O41" s="35">
        <f t="shared" si="10"/>
        <v>150.23398926654741</v>
      </c>
      <c r="P41" s="35"/>
      <c r="Q41" s="35"/>
      <c r="S41" s="50" t="s">
        <v>156</v>
      </c>
      <c r="W41" s="49"/>
      <c r="X41" s="39">
        <v>3000</v>
      </c>
      <c r="Y41" s="37">
        <f t="shared" si="11"/>
        <v>70.129870129870127</v>
      </c>
      <c r="Z41" s="35">
        <f t="shared" si="12"/>
        <v>140.25974025974025</v>
      </c>
    </row>
    <row r="42" spans="8:26" ht="15.75" customHeight="1">
      <c r="H42" s="15" t="s">
        <v>141</v>
      </c>
      <c r="I42" s="19"/>
      <c r="J42" s="1" t="s">
        <v>190</v>
      </c>
      <c r="K42" s="1">
        <f t="shared" si="14"/>
        <v>69875</v>
      </c>
      <c r="M42" s="1">
        <v>1800</v>
      </c>
      <c r="N42" s="56">
        <f t="shared" si="8"/>
        <v>75.116994633273706</v>
      </c>
      <c r="O42" s="35">
        <f t="shared" si="10"/>
        <v>150.23398926654741</v>
      </c>
      <c r="P42" s="35"/>
      <c r="Q42" s="35"/>
      <c r="W42" s="49"/>
      <c r="X42" s="39"/>
      <c r="Y42" s="37">
        <f t="shared" si="11"/>
        <v>0</v>
      </c>
      <c r="Z42" s="35">
        <f t="shared" si="12"/>
        <v>0</v>
      </c>
    </row>
    <row r="43" spans="8:26" ht="15.75" customHeight="1">
      <c r="H43" s="15" t="s">
        <v>142</v>
      </c>
      <c r="I43" s="19"/>
      <c r="J43" s="1" t="s">
        <v>190</v>
      </c>
      <c r="K43" s="1">
        <f t="shared" si="14"/>
        <v>69875</v>
      </c>
      <c r="M43" s="1">
        <v>1700</v>
      </c>
      <c r="N43" s="56">
        <f t="shared" si="8"/>
        <v>70.943828264758494</v>
      </c>
      <c r="O43" s="35">
        <f t="shared" si="10"/>
        <v>141.88765652951699</v>
      </c>
      <c r="P43" s="35"/>
      <c r="Q43" s="35"/>
      <c r="W43" s="49"/>
      <c r="X43" s="39"/>
      <c r="Y43" s="37">
        <f t="shared" si="11"/>
        <v>0</v>
      </c>
      <c r="Z43" s="35">
        <f t="shared" si="12"/>
        <v>0</v>
      </c>
    </row>
    <row r="44" spans="8:26" ht="15.75" customHeight="1">
      <c r="H44" s="15" t="s">
        <v>143</v>
      </c>
      <c r="I44" s="19"/>
      <c r="J44" s="1" t="s">
        <v>190</v>
      </c>
      <c r="K44" s="1">
        <f t="shared" si="14"/>
        <v>69875</v>
      </c>
      <c r="M44" s="1">
        <v>1800</v>
      </c>
      <c r="N44" s="56">
        <f t="shared" si="8"/>
        <v>75.116994633273706</v>
      </c>
      <c r="O44" s="35">
        <f t="shared" si="10"/>
        <v>150.23398926654741</v>
      </c>
      <c r="P44" s="35"/>
      <c r="Q44" s="35"/>
      <c r="S44" s="50" t="s">
        <v>157</v>
      </c>
      <c r="W44" s="49"/>
      <c r="X44" s="39">
        <v>5000</v>
      </c>
      <c r="Y44" s="37">
        <f t="shared" si="11"/>
        <v>116.88311688311688</v>
      </c>
      <c r="Z44" s="35">
        <f t="shared" si="12"/>
        <v>233.76623376623377</v>
      </c>
    </row>
    <row r="45" spans="8:26" ht="15.75" customHeight="1">
      <c r="H45" s="15" t="s">
        <v>147</v>
      </c>
      <c r="I45" s="19"/>
      <c r="J45" s="1" t="s">
        <v>190</v>
      </c>
      <c r="K45" s="1">
        <f t="shared" si="14"/>
        <v>69875</v>
      </c>
      <c r="M45" s="1">
        <v>1500</v>
      </c>
      <c r="N45" s="56">
        <f t="shared" si="8"/>
        <v>62.597495527728086</v>
      </c>
      <c r="O45" s="35">
        <f t="shared" si="10"/>
        <v>125.19499105545617</v>
      </c>
      <c r="P45" s="35"/>
      <c r="Q45" s="35"/>
      <c r="W45" s="49"/>
      <c r="X45" s="39"/>
      <c r="Y45" s="37">
        <f t="shared" si="11"/>
        <v>0</v>
      </c>
      <c r="Z45" s="35">
        <f t="shared" si="12"/>
        <v>0</v>
      </c>
    </row>
    <row r="46" spans="8:26" ht="15.75" customHeight="1">
      <c r="H46" s="15" t="s">
        <v>146</v>
      </c>
      <c r="I46" s="19"/>
      <c r="J46" s="1" t="s">
        <v>190</v>
      </c>
      <c r="K46" s="1">
        <f t="shared" si="14"/>
        <v>69875</v>
      </c>
      <c r="M46" s="1">
        <v>1600</v>
      </c>
      <c r="N46" s="56">
        <f t="shared" si="8"/>
        <v>66.770661896243297</v>
      </c>
      <c r="O46" s="35">
        <f t="shared" si="10"/>
        <v>133.54132379248659</v>
      </c>
      <c r="P46" s="35"/>
      <c r="Q46" s="35"/>
      <c r="W46" s="49"/>
      <c r="X46" s="39"/>
      <c r="Y46" s="37">
        <f t="shared" si="11"/>
        <v>0</v>
      </c>
      <c r="Z46" s="35">
        <f t="shared" si="12"/>
        <v>0</v>
      </c>
    </row>
    <row r="47" spans="8:26" ht="15.75" customHeight="1">
      <c r="H47" s="15" t="s">
        <v>144</v>
      </c>
      <c r="I47" s="19"/>
      <c r="J47" s="1" t="s">
        <v>190</v>
      </c>
      <c r="K47" s="1">
        <f t="shared" si="14"/>
        <v>69875</v>
      </c>
      <c r="M47" s="1">
        <v>1800</v>
      </c>
      <c r="N47" s="56">
        <f t="shared" si="8"/>
        <v>75.116994633273706</v>
      </c>
      <c r="O47" s="35">
        <f t="shared" si="10"/>
        <v>150.23398926654741</v>
      </c>
      <c r="P47" s="35"/>
      <c r="Q47" s="35"/>
      <c r="S47" s="50" t="s">
        <v>158</v>
      </c>
      <c r="W47" s="49"/>
      <c r="X47" s="39">
        <v>5000</v>
      </c>
      <c r="Y47" s="37">
        <f t="shared" si="11"/>
        <v>116.88311688311688</v>
      </c>
      <c r="Z47" s="35">
        <f t="shared" si="12"/>
        <v>233.76623376623377</v>
      </c>
    </row>
    <row r="48" spans="8:26" ht="15.75" customHeight="1">
      <c r="H48" s="15" t="s">
        <v>145</v>
      </c>
      <c r="I48" s="19"/>
      <c r="J48" s="1" t="s">
        <v>193</v>
      </c>
      <c r="K48" s="1">
        <f>263*272</f>
        <v>71536</v>
      </c>
      <c r="M48" s="1">
        <v>2000</v>
      </c>
      <c r="N48" s="56">
        <f t="shared" si="8"/>
        <v>81.525385819727134</v>
      </c>
      <c r="O48" s="35">
        <f t="shared" si="10"/>
        <v>163.05077163945427</v>
      </c>
      <c r="P48" s="35"/>
      <c r="Q48" s="35"/>
    </row>
    <row r="49" spans="5:37" ht="15.75" customHeight="1">
      <c r="H49" s="15" t="s">
        <v>148</v>
      </c>
      <c r="I49" s="19"/>
      <c r="J49" s="1" t="s">
        <v>194</v>
      </c>
      <c r="K49" s="1">
        <f t="shared" ref="K49:K51" si="15">263*272</f>
        <v>71536</v>
      </c>
      <c r="M49" s="1">
        <v>2000</v>
      </c>
      <c r="N49" s="56">
        <f t="shared" si="8"/>
        <v>81.525385819727134</v>
      </c>
      <c r="O49" s="35">
        <f t="shared" si="10"/>
        <v>163.05077163945427</v>
      </c>
      <c r="P49" s="35"/>
      <c r="Q49" s="35"/>
    </row>
    <row r="50" spans="5:37" ht="15.75" customHeight="1">
      <c r="H50" s="15" t="s">
        <v>149</v>
      </c>
      <c r="I50" s="19"/>
      <c r="J50" s="1" t="s">
        <v>195</v>
      </c>
      <c r="K50" s="1">
        <f t="shared" si="15"/>
        <v>71536</v>
      </c>
      <c r="M50" s="1">
        <v>2000</v>
      </c>
      <c r="N50" s="56">
        <f t="shared" si="8"/>
        <v>81.525385819727134</v>
      </c>
      <c r="O50" s="35">
        <f t="shared" si="10"/>
        <v>163.05077163945427</v>
      </c>
      <c r="P50" s="35"/>
      <c r="Q50" s="35"/>
    </row>
    <row r="51" spans="5:37" ht="15.75" customHeight="1">
      <c r="H51" s="15" t="s">
        <v>150</v>
      </c>
      <c r="I51" s="19"/>
      <c r="J51" s="1" t="s">
        <v>196</v>
      </c>
      <c r="K51" s="1">
        <f t="shared" si="15"/>
        <v>71536</v>
      </c>
      <c r="M51" s="1">
        <v>2000</v>
      </c>
      <c r="N51" s="56">
        <f t="shared" si="8"/>
        <v>81.525385819727134</v>
      </c>
      <c r="O51" s="35">
        <f t="shared" si="10"/>
        <v>163.05077163945427</v>
      </c>
      <c r="P51" s="35"/>
      <c r="Q51" s="35"/>
    </row>
    <row r="52" spans="5:37" ht="15.75" customHeight="1">
      <c r="H52" s="16"/>
      <c r="I52" s="19"/>
    </row>
    <row r="53" spans="5:37" ht="16.5" customHeight="1">
      <c r="E53" s="6" t="s">
        <v>20</v>
      </c>
      <c r="F53" s="4"/>
      <c r="G53" s="4"/>
      <c r="H53" s="14" t="s">
        <v>106</v>
      </c>
      <c r="I53" s="20"/>
      <c r="J53" s="4" t="s">
        <v>188</v>
      </c>
      <c r="K53" s="4">
        <f>297*210</f>
        <v>62370</v>
      </c>
      <c r="L53" s="4"/>
      <c r="M53" s="4">
        <v>1170</v>
      </c>
      <c r="N53" s="36">
        <f>M53/(K53/12600)</f>
        <v>236.36363636363635</v>
      </c>
      <c r="O53" s="34">
        <f>N53*2</f>
        <v>472.72727272727269</v>
      </c>
      <c r="P53" s="34"/>
      <c r="Q53" s="34"/>
      <c r="R53" s="4"/>
      <c r="S53" s="47" t="s">
        <v>152</v>
      </c>
      <c r="T53" s="48"/>
      <c r="U53" s="48"/>
      <c r="V53" s="4">
        <f>297*420</f>
        <v>124740</v>
      </c>
      <c r="W53" s="48"/>
      <c r="X53" s="40">
        <v>2000</v>
      </c>
      <c r="Y53" s="36">
        <f>X53/(124740/12600)</f>
        <v>202.02020202020202</v>
      </c>
      <c r="Z53" s="34">
        <f>Y53*2</f>
        <v>404.04040404040404</v>
      </c>
      <c r="AA53" s="27"/>
      <c r="AB53" s="6"/>
      <c r="AC53" s="4"/>
      <c r="AD53" s="6"/>
      <c r="AE53" s="4"/>
      <c r="AF53" s="4"/>
      <c r="AG53" s="6"/>
      <c r="AH53" s="4" t="s">
        <v>69</v>
      </c>
      <c r="AI53" s="4"/>
      <c r="AJ53" s="13"/>
      <c r="AK53" s="4"/>
    </row>
    <row r="54" spans="5:37">
      <c r="E54" s="5" t="s">
        <v>197</v>
      </c>
      <c r="H54" s="14" t="s">
        <v>99</v>
      </c>
      <c r="I54" s="18"/>
      <c r="J54" s="1" t="s">
        <v>188</v>
      </c>
      <c r="K54" s="1">
        <f t="shared" ref="K54:K56" si="16">297*210</f>
        <v>62370</v>
      </c>
      <c r="M54" s="1">
        <v>1200</v>
      </c>
      <c r="N54" s="37">
        <f t="shared" ref="N54:N75" si="17">M54/(K54/12600)</f>
        <v>242.42424242424241</v>
      </c>
      <c r="O54" s="35">
        <f t="shared" ref="O54:O75" si="18">N54*2</f>
        <v>484.84848484848482</v>
      </c>
      <c r="P54" s="35"/>
      <c r="Q54" s="35"/>
      <c r="T54" s="49"/>
      <c r="U54" s="49"/>
      <c r="W54" s="49"/>
      <c r="X54" s="39"/>
      <c r="Y54" s="37">
        <f t="shared" ref="Y54:Y71" si="19">X54/(124740/12600)</f>
        <v>0</v>
      </c>
      <c r="Z54" s="35">
        <f t="shared" ref="Z54:Z71" si="20">Y54*2</f>
        <v>0</v>
      </c>
    </row>
    <row r="55" spans="5:37">
      <c r="E55" s="5">
        <f>70*180</f>
        <v>12600</v>
      </c>
      <c r="H55" s="14" t="s">
        <v>136</v>
      </c>
      <c r="I55" s="18"/>
      <c r="J55" s="1" t="s">
        <v>188</v>
      </c>
      <c r="K55" s="1">
        <f t="shared" si="16"/>
        <v>62370</v>
      </c>
      <c r="M55" s="1">
        <v>1250</v>
      </c>
      <c r="N55" s="37">
        <f t="shared" si="17"/>
        <v>252.52525252525251</v>
      </c>
      <c r="O55" s="35">
        <f t="shared" si="18"/>
        <v>505.05050505050502</v>
      </c>
      <c r="P55" s="35"/>
      <c r="Q55" s="35"/>
      <c r="T55" s="49"/>
      <c r="U55" s="49"/>
      <c r="W55" s="49"/>
      <c r="X55" s="39"/>
      <c r="Y55" s="37">
        <f t="shared" si="19"/>
        <v>0</v>
      </c>
      <c r="Z55" s="35">
        <f t="shared" si="20"/>
        <v>0</v>
      </c>
    </row>
    <row r="56" spans="5:37">
      <c r="H56" s="14" t="s">
        <v>137</v>
      </c>
      <c r="I56" s="18"/>
      <c r="J56" s="1" t="s">
        <v>188</v>
      </c>
      <c r="K56" s="1">
        <f t="shared" si="16"/>
        <v>62370</v>
      </c>
      <c r="M56" s="1">
        <v>1300</v>
      </c>
      <c r="N56" s="37">
        <f t="shared" si="17"/>
        <v>262.62626262626264</v>
      </c>
      <c r="O56" s="35">
        <f t="shared" si="18"/>
        <v>525.25252525252529</v>
      </c>
      <c r="P56" s="35"/>
      <c r="Q56" s="35"/>
      <c r="S56" s="50" t="s">
        <v>153</v>
      </c>
      <c r="T56" s="49"/>
      <c r="U56" s="49"/>
      <c r="W56" s="49"/>
      <c r="X56" s="39">
        <v>2000</v>
      </c>
      <c r="Y56" s="37">
        <f t="shared" si="19"/>
        <v>202.02020202020202</v>
      </c>
      <c r="Z56" s="35">
        <f t="shared" si="20"/>
        <v>404.04040404040404</v>
      </c>
    </row>
    <row r="57" spans="5:37">
      <c r="H57" s="14" t="s">
        <v>138</v>
      </c>
      <c r="I57" s="18"/>
      <c r="J57" s="1" t="s">
        <v>190</v>
      </c>
      <c r="K57" s="1">
        <f>215*325</f>
        <v>69875</v>
      </c>
      <c r="M57" s="1">
        <v>1800</v>
      </c>
      <c r="N57" s="37">
        <f t="shared" si="17"/>
        <v>324.57960644007153</v>
      </c>
      <c r="O57" s="35">
        <f t="shared" si="18"/>
        <v>649.15921288014306</v>
      </c>
      <c r="P57" s="35"/>
      <c r="Q57" s="35"/>
      <c r="T57" s="49"/>
      <c r="U57" s="49"/>
      <c r="W57" s="49"/>
      <c r="X57" s="39"/>
      <c r="Y57" s="37">
        <f t="shared" si="19"/>
        <v>0</v>
      </c>
      <c r="Z57" s="35">
        <f t="shared" si="20"/>
        <v>0</v>
      </c>
    </row>
    <row r="58" spans="5:37">
      <c r="H58" s="6" t="s">
        <v>131</v>
      </c>
      <c r="J58" s="1" t="s">
        <v>189</v>
      </c>
      <c r="K58" s="1">
        <f>215*325</f>
        <v>69875</v>
      </c>
      <c r="M58" s="1">
        <v>1215</v>
      </c>
      <c r="N58" s="37">
        <f t="shared" si="17"/>
        <v>219.0912343470483</v>
      </c>
      <c r="O58" s="35">
        <f t="shared" si="18"/>
        <v>438.1824686940966</v>
      </c>
      <c r="P58" s="35"/>
      <c r="Q58" s="35"/>
      <c r="T58" s="49"/>
      <c r="U58" s="49"/>
      <c r="W58" s="49"/>
      <c r="X58" s="39"/>
      <c r="Y58" s="37">
        <f t="shared" si="19"/>
        <v>0</v>
      </c>
      <c r="Z58" s="35">
        <f t="shared" si="20"/>
        <v>0</v>
      </c>
    </row>
    <row r="59" spans="5:37">
      <c r="H59" s="5" t="s">
        <v>91</v>
      </c>
      <c r="J59" s="1" t="s">
        <v>191</v>
      </c>
      <c r="K59" s="1">
        <f>215*235</f>
        <v>50525</v>
      </c>
      <c r="M59" s="1">
        <v>1550</v>
      </c>
      <c r="N59" s="37">
        <f t="shared" si="17"/>
        <v>386.54131618010882</v>
      </c>
      <c r="O59" s="35">
        <f t="shared" si="18"/>
        <v>773.08263236021764</v>
      </c>
      <c r="P59" s="35"/>
      <c r="Q59" s="35"/>
      <c r="S59" s="50" t="s">
        <v>154</v>
      </c>
      <c r="T59" s="49"/>
      <c r="U59" s="49"/>
      <c r="W59" s="49"/>
      <c r="X59" s="39">
        <v>500</v>
      </c>
      <c r="Y59" s="37">
        <f t="shared" si="19"/>
        <v>50.505050505050505</v>
      </c>
      <c r="Z59" s="35">
        <f t="shared" si="20"/>
        <v>101.01010101010101</v>
      </c>
    </row>
    <row r="60" spans="5:37">
      <c r="H60" s="5" t="s">
        <v>132</v>
      </c>
      <c r="J60" s="1" t="s">
        <v>192</v>
      </c>
      <c r="K60" s="1">
        <f>235*320</f>
        <v>75200</v>
      </c>
      <c r="M60" s="1">
        <v>11800</v>
      </c>
      <c r="N60" s="37">
        <f t="shared" si="17"/>
        <v>1977.127659574468</v>
      </c>
      <c r="O60" s="35">
        <f t="shared" si="18"/>
        <v>3954.255319148936</v>
      </c>
      <c r="P60" s="35"/>
      <c r="Q60" s="35"/>
      <c r="W60" s="49"/>
      <c r="X60" s="39"/>
      <c r="Y60" s="37">
        <f t="shared" si="19"/>
        <v>0</v>
      </c>
      <c r="Z60" s="35">
        <f t="shared" si="20"/>
        <v>0</v>
      </c>
    </row>
    <row r="61" spans="5:37">
      <c r="H61" s="5" t="s">
        <v>133</v>
      </c>
      <c r="J61" s="1" t="s">
        <v>192</v>
      </c>
      <c r="K61" s="1">
        <f t="shared" ref="K61:K63" si="21">235*320</f>
        <v>75200</v>
      </c>
      <c r="M61" s="1">
        <v>11800</v>
      </c>
      <c r="N61" s="37">
        <f t="shared" si="17"/>
        <v>1977.127659574468</v>
      </c>
      <c r="O61" s="35">
        <f t="shared" si="18"/>
        <v>3954.255319148936</v>
      </c>
      <c r="P61" s="35"/>
      <c r="Q61" s="35"/>
      <c r="W61" s="49"/>
      <c r="X61" s="39"/>
      <c r="Y61" s="37">
        <f t="shared" si="19"/>
        <v>0</v>
      </c>
      <c r="Z61" s="35">
        <f t="shared" si="20"/>
        <v>0</v>
      </c>
    </row>
    <row r="62" spans="5:37">
      <c r="H62" s="5" t="s">
        <v>134</v>
      </c>
      <c r="J62" s="1" t="s">
        <v>192</v>
      </c>
      <c r="K62" s="1">
        <f t="shared" si="21"/>
        <v>75200</v>
      </c>
      <c r="M62" s="1">
        <v>15800</v>
      </c>
      <c r="N62" s="37">
        <f t="shared" si="17"/>
        <v>2647.3404255319147</v>
      </c>
      <c r="O62" s="35">
        <f t="shared" si="18"/>
        <v>5294.6808510638293</v>
      </c>
      <c r="P62" s="35"/>
      <c r="Q62" s="35"/>
      <c r="S62" s="50" t="s">
        <v>155</v>
      </c>
      <c r="W62" s="49"/>
      <c r="X62" s="39">
        <v>500</v>
      </c>
      <c r="Y62" s="37">
        <f t="shared" si="19"/>
        <v>50.505050505050505</v>
      </c>
      <c r="Z62" s="35">
        <f t="shared" si="20"/>
        <v>101.01010101010101</v>
      </c>
    </row>
    <row r="63" spans="5:37" ht="15.75" customHeight="1">
      <c r="H63" s="5" t="s">
        <v>135</v>
      </c>
      <c r="J63" s="1" t="s">
        <v>192</v>
      </c>
      <c r="K63" s="1">
        <f t="shared" si="21"/>
        <v>75200</v>
      </c>
      <c r="M63" s="1">
        <v>20200</v>
      </c>
      <c r="N63" s="37">
        <f t="shared" si="17"/>
        <v>3384.5744680851062</v>
      </c>
      <c r="O63" s="35">
        <f t="shared" si="18"/>
        <v>6769.1489361702124</v>
      </c>
      <c r="P63" s="35"/>
      <c r="Q63" s="35"/>
      <c r="W63" s="49"/>
      <c r="X63" s="39"/>
      <c r="Y63" s="37">
        <f t="shared" si="19"/>
        <v>0</v>
      </c>
      <c r="Z63" s="35">
        <f t="shared" si="20"/>
        <v>0</v>
      </c>
    </row>
    <row r="64" spans="5:37" ht="15.75" customHeight="1">
      <c r="H64" s="15" t="s">
        <v>139</v>
      </c>
      <c r="I64" s="19"/>
      <c r="J64" s="1" t="s">
        <v>190</v>
      </c>
      <c r="K64" s="1">
        <f>215*325</f>
        <v>69875</v>
      </c>
      <c r="M64" s="1">
        <v>1600</v>
      </c>
      <c r="N64" s="37">
        <f t="shared" si="17"/>
        <v>288.51520572450801</v>
      </c>
      <c r="O64" s="35">
        <f t="shared" si="18"/>
        <v>577.03041144901601</v>
      </c>
      <c r="P64" s="35"/>
      <c r="Q64" s="35"/>
      <c r="W64" s="49"/>
      <c r="X64" s="39"/>
      <c r="Y64" s="37">
        <f t="shared" si="19"/>
        <v>0</v>
      </c>
      <c r="Z64" s="35">
        <f t="shared" si="20"/>
        <v>0</v>
      </c>
    </row>
    <row r="65" spans="5:37" ht="15.75" customHeight="1">
      <c r="H65" s="15" t="s">
        <v>140</v>
      </c>
      <c r="I65" s="19"/>
      <c r="J65" s="1" t="s">
        <v>190</v>
      </c>
      <c r="K65" s="1">
        <f t="shared" ref="K65:K71" si="22">215*325</f>
        <v>69875</v>
      </c>
      <c r="M65" s="1">
        <v>1800</v>
      </c>
      <c r="N65" s="37">
        <f t="shared" si="17"/>
        <v>324.57960644007153</v>
      </c>
      <c r="O65" s="35">
        <f t="shared" si="18"/>
        <v>649.15921288014306</v>
      </c>
      <c r="P65" s="35"/>
      <c r="Q65" s="35"/>
      <c r="S65" s="50" t="s">
        <v>156</v>
      </c>
      <c r="W65" s="49"/>
      <c r="X65" s="39">
        <v>3000</v>
      </c>
      <c r="Y65" s="37">
        <f t="shared" si="19"/>
        <v>303.030303030303</v>
      </c>
      <c r="Z65" s="35">
        <f t="shared" si="20"/>
        <v>606.06060606060601</v>
      </c>
    </row>
    <row r="66" spans="5:37" ht="15.75" customHeight="1">
      <c r="H66" s="15" t="s">
        <v>141</v>
      </c>
      <c r="I66" s="19"/>
      <c r="J66" s="1" t="s">
        <v>190</v>
      </c>
      <c r="K66" s="1">
        <f t="shared" si="22"/>
        <v>69875</v>
      </c>
      <c r="M66" s="1">
        <v>1800</v>
      </c>
      <c r="N66" s="37">
        <f t="shared" si="17"/>
        <v>324.57960644007153</v>
      </c>
      <c r="O66" s="35">
        <f t="shared" si="18"/>
        <v>649.15921288014306</v>
      </c>
      <c r="P66" s="35"/>
      <c r="Q66" s="35"/>
      <c r="W66" s="49"/>
      <c r="X66" s="39"/>
      <c r="Y66" s="37">
        <f t="shared" si="19"/>
        <v>0</v>
      </c>
      <c r="Z66" s="35">
        <f t="shared" si="20"/>
        <v>0</v>
      </c>
    </row>
    <row r="67" spans="5:37" ht="15.75" customHeight="1">
      <c r="H67" s="15" t="s">
        <v>142</v>
      </c>
      <c r="I67" s="19"/>
      <c r="J67" s="1" t="s">
        <v>190</v>
      </c>
      <c r="K67" s="1">
        <f t="shared" si="22"/>
        <v>69875</v>
      </c>
      <c r="M67" s="1">
        <v>1700</v>
      </c>
      <c r="N67" s="37">
        <f t="shared" si="17"/>
        <v>306.5474060822898</v>
      </c>
      <c r="O67" s="35">
        <f t="shared" si="18"/>
        <v>613.09481216457959</v>
      </c>
      <c r="P67" s="35"/>
      <c r="Q67" s="35"/>
      <c r="W67" s="49"/>
      <c r="X67" s="39"/>
      <c r="Y67" s="37">
        <f t="shared" si="19"/>
        <v>0</v>
      </c>
      <c r="Z67" s="35">
        <f t="shared" si="20"/>
        <v>0</v>
      </c>
    </row>
    <row r="68" spans="5:37" ht="15.75" customHeight="1">
      <c r="H68" s="15" t="s">
        <v>143</v>
      </c>
      <c r="I68" s="19"/>
      <c r="J68" s="1" t="s">
        <v>190</v>
      </c>
      <c r="K68" s="1">
        <f t="shared" si="22"/>
        <v>69875</v>
      </c>
      <c r="M68" s="1">
        <v>1800</v>
      </c>
      <c r="N68" s="37">
        <f t="shared" si="17"/>
        <v>324.57960644007153</v>
      </c>
      <c r="O68" s="35">
        <f t="shared" si="18"/>
        <v>649.15921288014306</v>
      </c>
      <c r="P68" s="35"/>
      <c r="Q68" s="35"/>
      <c r="S68" s="50" t="s">
        <v>157</v>
      </c>
      <c r="W68" s="49"/>
      <c r="X68" s="39">
        <v>5000</v>
      </c>
      <c r="Y68" s="37">
        <f t="shared" si="19"/>
        <v>505.05050505050502</v>
      </c>
      <c r="Z68" s="35">
        <f t="shared" si="20"/>
        <v>1010.10101010101</v>
      </c>
    </row>
    <row r="69" spans="5:37" ht="15.75" customHeight="1">
      <c r="H69" s="15" t="s">
        <v>147</v>
      </c>
      <c r="I69" s="19"/>
      <c r="J69" s="1" t="s">
        <v>190</v>
      </c>
      <c r="K69" s="1">
        <f t="shared" si="22"/>
        <v>69875</v>
      </c>
      <c r="M69" s="1">
        <v>1500</v>
      </c>
      <c r="N69" s="37">
        <f t="shared" si="17"/>
        <v>270.48300536672627</v>
      </c>
      <c r="O69" s="35">
        <f t="shared" si="18"/>
        <v>540.96601073345255</v>
      </c>
      <c r="P69" s="35"/>
      <c r="Q69" s="35"/>
      <c r="W69" s="49"/>
      <c r="X69" s="39"/>
      <c r="Y69" s="37">
        <f t="shared" si="19"/>
        <v>0</v>
      </c>
      <c r="Z69" s="35">
        <f t="shared" si="20"/>
        <v>0</v>
      </c>
    </row>
    <row r="70" spans="5:37" ht="15.75" customHeight="1">
      <c r="H70" s="15" t="s">
        <v>146</v>
      </c>
      <c r="I70" s="19"/>
      <c r="J70" s="1" t="s">
        <v>190</v>
      </c>
      <c r="K70" s="1">
        <f t="shared" si="22"/>
        <v>69875</v>
      </c>
      <c r="M70" s="1">
        <v>1600</v>
      </c>
      <c r="N70" s="37">
        <f t="shared" si="17"/>
        <v>288.51520572450801</v>
      </c>
      <c r="O70" s="35">
        <f t="shared" si="18"/>
        <v>577.03041144901601</v>
      </c>
      <c r="P70" s="35"/>
      <c r="Q70" s="35"/>
      <c r="W70" s="49"/>
      <c r="X70" s="39"/>
      <c r="Y70" s="37">
        <f t="shared" si="19"/>
        <v>0</v>
      </c>
      <c r="Z70" s="35">
        <f t="shared" si="20"/>
        <v>0</v>
      </c>
    </row>
    <row r="71" spans="5:37" ht="15.75" customHeight="1">
      <c r="H71" s="15" t="s">
        <v>144</v>
      </c>
      <c r="I71" s="19"/>
      <c r="J71" s="1" t="s">
        <v>190</v>
      </c>
      <c r="K71" s="1">
        <f t="shared" si="22"/>
        <v>69875</v>
      </c>
      <c r="M71" s="1">
        <v>1800</v>
      </c>
      <c r="N71" s="37">
        <f t="shared" si="17"/>
        <v>324.57960644007153</v>
      </c>
      <c r="O71" s="35">
        <f t="shared" si="18"/>
        <v>649.15921288014306</v>
      </c>
      <c r="P71" s="35"/>
      <c r="Q71" s="35"/>
      <c r="S71" s="50" t="s">
        <v>158</v>
      </c>
      <c r="W71" s="49"/>
      <c r="X71" s="39">
        <v>5000</v>
      </c>
      <c r="Y71" s="37">
        <f t="shared" si="19"/>
        <v>505.05050505050502</v>
      </c>
      <c r="Z71" s="35">
        <f t="shared" si="20"/>
        <v>1010.10101010101</v>
      </c>
    </row>
    <row r="72" spans="5:37" ht="15.75" customHeight="1">
      <c r="H72" s="15" t="s">
        <v>145</v>
      </c>
      <c r="I72" s="19"/>
      <c r="J72" s="1" t="s">
        <v>193</v>
      </c>
      <c r="K72" s="1">
        <f>263*272</f>
        <v>71536</v>
      </c>
      <c r="M72" s="1">
        <v>2000</v>
      </c>
      <c r="N72" s="37">
        <f t="shared" si="17"/>
        <v>352.27018564079623</v>
      </c>
      <c r="O72" s="35">
        <f t="shared" si="18"/>
        <v>704.54037128159246</v>
      </c>
      <c r="P72" s="35"/>
      <c r="Q72" s="35"/>
    </row>
    <row r="73" spans="5:37" ht="15.75" customHeight="1">
      <c r="H73" s="15" t="s">
        <v>148</v>
      </c>
      <c r="I73" s="19"/>
      <c r="J73" s="1" t="s">
        <v>194</v>
      </c>
      <c r="K73" s="1">
        <f t="shared" ref="K73:K75" si="23">263*272</f>
        <v>71536</v>
      </c>
      <c r="M73" s="1">
        <v>2000</v>
      </c>
      <c r="N73" s="37">
        <f t="shared" si="17"/>
        <v>352.27018564079623</v>
      </c>
      <c r="O73" s="35">
        <f t="shared" si="18"/>
        <v>704.54037128159246</v>
      </c>
      <c r="P73" s="35"/>
      <c r="Q73" s="35"/>
    </row>
    <row r="74" spans="5:37" ht="15.75" customHeight="1">
      <c r="H74" s="15" t="s">
        <v>149</v>
      </c>
      <c r="I74" s="19"/>
      <c r="J74" s="1" t="s">
        <v>195</v>
      </c>
      <c r="K74" s="1">
        <f t="shared" si="23"/>
        <v>71536</v>
      </c>
      <c r="M74" s="1">
        <v>2000</v>
      </c>
      <c r="N74" s="37">
        <f t="shared" si="17"/>
        <v>352.27018564079623</v>
      </c>
      <c r="O74" s="35">
        <f t="shared" si="18"/>
        <v>704.54037128159246</v>
      </c>
      <c r="P74" s="35"/>
      <c r="Q74" s="35"/>
    </row>
    <row r="75" spans="5:37">
      <c r="H75" s="15" t="s">
        <v>150</v>
      </c>
      <c r="I75" s="19"/>
      <c r="J75" s="1" t="s">
        <v>196</v>
      </c>
      <c r="K75" s="1">
        <f t="shared" si="23"/>
        <v>71536</v>
      </c>
      <c r="M75" s="1">
        <v>2000</v>
      </c>
      <c r="N75" s="37">
        <f t="shared" si="17"/>
        <v>352.27018564079623</v>
      </c>
      <c r="O75" s="35">
        <f t="shared" si="18"/>
        <v>704.54037128159246</v>
      </c>
      <c r="P75" s="35"/>
      <c r="Q75" s="35"/>
    </row>
    <row r="77" spans="5:37" ht="15.75" customHeight="1">
      <c r="E77" s="6" t="s">
        <v>21</v>
      </c>
      <c r="F77" s="4"/>
      <c r="G77" s="4"/>
      <c r="H77" s="14" t="s">
        <v>106</v>
      </c>
      <c r="I77" s="20"/>
      <c r="J77" s="4" t="s">
        <v>188</v>
      </c>
      <c r="K77" s="4">
        <f>297*210</f>
        <v>62370</v>
      </c>
      <c r="L77" s="4"/>
      <c r="M77" s="4">
        <v>1170</v>
      </c>
      <c r="N77" s="36">
        <f>M77/(K77/10500)</f>
        <v>196.96969696969697</v>
      </c>
      <c r="O77" s="34">
        <f>N77*2</f>
        <v>393.93939393939394</v>
      </c>
      <c r="P77" s="34"/>
      <c r="Q77" s="34"/>
      <c r="R77" s="4"/>
      <c r="S77" s="47" t="s">
        <v>152</v>
      </c>
      <c r="T77" s="48"/>
      <c r="U77" s="48"/>
      <c r="V77" s="4">
        <f>297*420</f>
        <v>124740</v>
      </c>
      <c r="W77" s="48"/>
      <c r="X77" s="40">
        <v>2000</v>
      </c>
      <c r="Y77" s="36">
        <f>X77/(124740/10500)</f>
        <v>168.35016835016833</v>
      </c>
      <c r="Z77" s="34">
        <f>Y77*2</f>
        <v>336.70033670033666</v>
      </c>
      <c r="AA77" s="27"/>
      <c r="AB77" s="6"/>
      <c r="AC77" s="4"/>
      <c r="AD77" s="6"/>
      <c r="AE77" s="4"/>
      <c r="AF77" s="4"/>
      <c r="AG77" s="6"/>
      <c r="AH77" s="4" t="s">
        <v>69</v>
      </c>
      <c r="AI77" s="4"/>
      <c r="AJ77" s="13"/>
      <c r="AK77" s="4"/>
    </row>
    <row r="78" spans="5:37" ht="15.75" customHeight="1">
      <c r="E78" s="5" t="s">
        <v>197</v>
      </c>
      <c r="H78" s="14" t="s">
        <v>99</v>
      </c>
      <c r="I78" s="18"/>
      <c r="J78" s="1" t="s">
        <v>188</v>
      </c>
      <c r="K78" s="1">
        <f t="shared" ref="K78:K80" si="24">297*210</f>
        <v>62370</v>
      </c>
      <c r="M78" s="1">
        <v>1200</v>
      </c>
      <c r="N78" s="37">
        <f t="shared" ref="N78:N99" si="25">M78/(K78/10500)</f>
        <v>202.02020202020202</v>
      </c>
      <c r="O78" s="35">
        <f t="shared" ref="O78:O99" si="26">N78*2</f>
        <v>404.04040404040404</v>
      </c>
      <c r="P78" s="35"/>
      <c r="Q78" s="35"/>
      <c r="T78" s="49"/>
      <c r="U78" s="49"/>
      <c r="W78" s="49"/>
      <c r="X78" s="39"/>
      <c r="Y78" s="37">
        <f t="shared" ref="Y78:Y95" si="27">X78/(124740/10500)</f>
        <v>0</v>
      </c>
      <c r="Z78" s="35">
        <f t="shared" ref="Z78:Z95" si="28">Y78*2</f>
        <v>0</v>
      </c>
    </row>
    <row r="79" spans="5:37" ht="15.75" customHeight="1">
      <c r="E79" s="5">
        <v>10500</v>
      </c>
      <c r="H79" s="14" t="s">
        <v>136</v>
      </c>
      <c r="I79" s="18"/>
      <c r="J79" s="1" t="s">
        <v>188</v>
      </c>
      <c r="K79" s="1">
        <f t="shared" si="24"/>
        <v>62370</v>
      </c>
      <c r="M79" s="1">
        <v>1250</v>
      </c>
      <c r="N79" s="37">
        <f t="shared" si="25"/>
        <v>210.43771043771042</v>
      </c>
      <c r="O79" s="35">
        <f t="shared" si="26"/>
        <v>420.87542087542084</v>
      </c>
      <c r="P79" s="35"/>
      <c r="Q79" s="35"/>
      <c r="T79" s="49"/>
      <c r="U79" s="49"/>
      <c r="W79" s="49"/>
      <c r="X79" s="39"/>
      <c r="Y79" s="37">
        <f t="shared" si="27"/>
        <v>0</v>
      </c>
      <c r="Z79" s="35">
        <f t="shared" si="28"/>
        <v>0</v>
      </c>
    </row>
    <row r="80" spans="5:37" ht="15.75" customHeight="1">
      <c r="H80" s="14" t="s">
        <v>137</v>
      </c>
      <c r="I80" s="18"/>
      <c r="J80" s="1" t="s">
        <v>188</v>
      </c>
      <c r="K80" s="1">
        <f t="shared" si="24"/>
        <v>62370</v>
      </c>
      <c r="M80" s="1">
        <v>1300</v>
      </c>
      <c r="N80" s="37">
        <f t="shared" si="25"/>
        <v>218.85521885521885</v>
      </c>
      <c r="O80" s="35">
        <f t="shared" si="26"/>
        <v>437.7104377104377</v>
      </c>
      <c r="P80" s="35"/>
      <c r="Q80" s="35"/>
      <c r="S80" s="50" t="s">
        <v>153</v>
      </c>
      <c r="T80" s="49"/>
      <c r="U80" s="49"/>
      <c r="W80" s="49"/>
      <c r="X80" s="39">
        <v>2000</v>
      </c>
      <c r="Y80" s="37">
        <f t="shared" si="27"/>
        <v>168.35016835016833</v>
      </c>
      <c r="Z80" s="35">
        <f t="shared" si="28"/>
        <v>336.70033670033666</v>
      </c>
    </row>
    <row r="81" spans="8:26" ht="15.75" customHeight="1">
      <c r="H81" s="14" t="s">
        <v>138</v>
      </c>
      <c r="I81" s="18"/>
      <c r="J81" s="1" t="s">
        <v>190</v>
      </c>
      <c r="K81" s="1">
        <f>215*325</f>
        <v>69875</v>
      </c>
      <c r="M81" s="1">
        <v>1800</v>
      </c>
      <c r="N81" s="37">
        <f t="shared" si="25"/>
        <v>270.48300536672627</v>
      </c>
      <c r="O81" s="35">
        <f t="shared" si="26"/>
        <v>540.96601073345255</v>
      </c>
      <c r="P81" s="35"/>
      <c r="Q81" s="35"/>
      <c r="T81" s="49"/>
      <c r="U81" s="49"/>
      <c r="W81" s="49"/>
      <c r="X81" s="39"/>
      <c r="Y81" s="37">
        <f t="shared" si="27"/>
        <v>0</v>
      </c>
      <c r="Z81" s="35">
        <f t="shared" si="28"/>
        <v>0</v>
      </c>
    </row>
    <row r="82" spans="8:26">
      <c r="H82" s="6" t="s">
        <v>131</v>
      </c>
      <c r="J82" s="1" t="s">
        <v>189</v>
      </c>
      <c r="K82" s="1">
        <f>215*325</f>
        <v>69875</v>
      </c>
      <c r="M82" s="1">
        <v>1215</v>
      </c>
      <c r="N82" s="37">
        <f t="shared" si="25"/>
        <v>182.57602862254024</v>
      </c>
      <c r="O82" s="35">
        <f t="shared" si="26"/>
        <v>365.15205724508047</v>
      </c>
      <c r="P82" s="35"/>
      <c r="Q82" s="35"/>
      <c r="T82" s="49"/>
      <c r="U82" s="49"/>
      <c r="W82" s="49"/>
      <c r="X82" s="39"/>
      <c r="Y82" s="37">
        <f t="shared" si="27"/>
        <v>0</v>
      </c>
      <c r="Z82" s="35">
        <f t="shared" si="28"/>
        <v>0</v>
      </c>
    </row>
    <row r="83" spans="8:26">
      <c r="H83" s="5" t="s">
        <v>91</v>
      </c>
      <c r="J83" s="1" t="s">
        <v>191</v>
      </c>
      <c r="K83" s="1">
        <f>215*235</f>
        <v>50525</v>
      </c>
      <c r="M83" s="1">
        <v>1550</v>
      </c>
      <c r="N83" s="37">
        <f t="shared" si="25"/>
        <v>322.11776348342408</v>
      </c>
      <c r="O83" s="35">
        <f t="shared" si="26"/>
        <v>644.23552696684817</v>
      </c>
      <c r="P83" s="35"/>
      <c r="Q83" s="35"/>
      <c r="S83" s="50" t="s">
        <v>154</v>
      </c>
      <c r="T83" s="49"/>
      <c r="U83" s="49"/>
      <c r="W83" s="49"/>
      <c r="X83" s="39">
        <v>500</v>
      </c>
      <c r="Y83" s="37">
        <f t="shared" si="27"/>
        <v>42.087542087542083</v>
      </c>
      <c r="Z83" s="35">
        <f t="shared" si="28"/>
        <v>84.175084175084166</v>
      </c>
    </row>
    <row r="84" spans="8:26">
      <c r="H84" s="5" t="s">
        <v>132</v>
      </c>
      <c r="J84" s="1" t="s">
        <v>192</v>
      </c>
      <c r="K84" s="1">
        <f>235*320</f>
        <v>75200</v>
      </c>
      <c r="M84" s="1">
        <v>11800</v>
      </c>
      <c r="N84" s="37">
        <f t="shared" si="25"/>
        <v>1647.6063829787233</v>
      </c>
      <c r="O84" s="35">
        <f t="shared" si="26"/>
        <v>3295.2127659574467</v>
      </c>
      <c r="P84" s="35"/>
      <c r="Q84" s="35"/>
      <c r="W84" s="49"/>
      <c r="X84" s="39"/>
      <c r="Y84" s="37">
        <f t="shared" si="27"/>
        <v>0</v>
      </c>
      <c r="Z84" s="35">
        <f t="shared" si="28"/>
        <v>0</v>
      </c>
    </row>
    <row r="85" spans="8:26">
      <c r="H85" s="5" t="s">
        <v>133</v>
      </c>
      <c r="J85" s="1" t="s">
        <v>192</v>
      </c>
      <c r="K85" s="1">
        <f t="shared" ref="K85:K87" si="29">235*320</f>
        <v>75200</v>
      </c>
      <c r="M85" s="1">
        <v>11800</v>
      </c>
      <c r="N85" s="37">
        <f t="shared" si="25"/>
        <v>1647.6063829787233</v>
      </c>
      <c r="O85" s="35">
        <f t="shared" si="26"/>
        <v>3295.2127659574467</v>
      </c>
      <c r="P85" s="35"/>
      <c r="Q85" s="35"/>
      <c r="W85" s="49"/>
      <c r="X85" s="39"/>
      <c r="Y85" s="37">
        <f t="shared" si="27"/>
        <v>0</v>
      </c>
      <c r="Z85" s="35">
        <f t="shared" si="28"/>
        <v>0</v>
      </c>
    </row>
    <row r="86" spans="8:26" ht="15.75" customHeight="1">
      <c r="H86" s="5" t="s">
        <v>134</v>
      </c>
      <c r="J86" s="1" t="s">
        <v>192</v>
      </c>
      <c r="K86" s="1">
        <f t="shared" si="29"/>
        <v>75200</v>
      </c>
      <c r="M86" s="1">
        <v>15800</v>
      </c>
      <c r="N86" s="37">
        <f t="shared" si="25"/>
        <v>2206.1170212765956</v>
      </c>
      <c r="O86" s="35">
        <f t="shared" si="26"/>
        <v>4412.2340425531911</v>
      </c>
      <c r="P86" s="35"/>
      <c r="Q86" s="35"/>
      <c r="S86" s="50" t="s">
        <v>155</v>
      </c>
      <c r="W86" s="49"/>
      <c r="X86" s="39">
        <v>500</v>
      </c>
      <c r="Y86" s="37">
        <f t="shared" si="27"/>
        <v>42.087542087542083</v>
      </c>
      <c r="Z86" s="35">
        <f t="shared" si="28"/>
        <v>84.175084175084166</v>
      </c>
    </row>
    <row r="87" spans="8:26" ht="15.75" customHeight="1">
      <c r="H87" s="5" t="s">
        <v>135</v>
      </c>
      <c r="J87" s="1" t="s">
        <v>192</v>
      </c>
      <c r="K87" s="1">
        <f t="shared" si="29"/>
        <v>75200</v>
      </c>
      <c r="M87" s="1">
        <v>20200</v>
      </c>
      <c r="N87" s="37">
        <f t="shared" si="25"/>
        <v>2820.4787234042551</v>
      </c>
      <c r="O87" s="35">
        <f t="shared" si="26"/>
        <v>5640.9574468085102</v>
      </c>
      <c r="P87" s="35"/>
      <c r="Q87" s="35"/>
      <c r="W87" s="49"/>
      <c r="X87" s="39"/>
      <c r="Y87" s="37">
        <f t="shared" si="27"/>
        <v>0</v>
      </c>
      <c r="Z87" s="35">
        <f t="shared" si="28"/>
        <v>0</v>
      </c>
    </row>
    <row r="88" spans="8:26" ht="15.75" customHeight="1">
      <c r="H88" s="15" t="s">
        <v>139</v>
      </c>
      <c r="I88" s="19"/>
      <c r="J88" s="1" t="s">
        <v>190</v>
      </c>
      <c r="K88" s="1">
        <f>215*325</f>
        <v>69875</v>
      </c>
      <c r="M88" s="1">
        <v>1600</v>
      </c>
      <c r="N88" s="37">
        <f t="shared" si="25"/>
        <v>240.42933810375669</v>
      </c>
      <c r="O88" s="35">
        <f t="shared" si="26"/>
        <v>480.85867620751338</v>
      </c>
      <c r="P88" s="35"/>
      <c r="Q88" s="35"/>
      <c r="W88" s="49"/>
      <c r="X88" s="39"/>
      <c r="Y88" s="37">
        <f t="shared" si="27"/>
        <v>0</v>
      </c>
      <c r="Z88" s="35">
        <f t="shared" si="28"/>
        <v>0</v>
      </c>
    </row>
    <row r="89" spans="8:26" ht="15.75" customHeight="1">
      <c r="H89" s="15" t="s">
        <v>140</v>
      </c>
      <c r="I89" s="19"/>
      <c r="J89" s="1" t="s">
        <v>190</v>
      </c>
      <c r="K89" s="1">
        <f t="shared" ref="K89:K95" si="30">215*325</f>
        <v>69875</v>
      </c>
      <c r="M89" s="1">
        <v>1800</v>
      </c>
      <c r="N89" s="37">
        <f t="shared" si="25"/>
        <v>270.48300536672627</v>
      </c>
      <c r="O89" s="35">
        <f t="shared" si="26"/>
        <v>540.96601073345255</v>
      </c>
      <c r="P89" s="35"/>
      <c r="Q89" s="35"/>
      <c r="S89" s="50" t="s">
        <v>156</v>
      </c>
      <c r="W89" s="49"/>
      <c r="X89" s="39">
        <v>3000</v>
      </c>
      <c r="Y89" s="37">
        <f t="shared" si="27"/>
        <v>252.52525252525251</v>
      </c>
      <c r="Z89" s="35">
        <f t="shared" si="28"/>
        <v>505.05050505050502</v>
      </c>
    </row>
    <row r="90" spans="8:26" ht="15.75" customHeight="1">
      <c r="H90" s="15" t="s">
        <v>141</v>
      </c>
      <c r="I90" s="19"/>
      <c r="J90" s="1" t="s">
        <v>190</v>
      </c>
      <c r="K90" s="1">
        <f t="shared" si="30"/>
        <v>69875</v>
      </c>
      <c r="M90" s="1">
        <v>1800</v>
      </c>
      <c r="N90" s="37">
        <f t="shared" si="25"/>
        <v>270.48300536672627</v>
      </c>
      <c r="O90" s="35">
        <f t="shared" si="26"/>
        <v>540.96601073345255</v>
      </c>
      <c r="P90" s="35"/>
      <c r="Q90" s="35"/>
      <c r="W90" s="49"/>
      <c r="X90" s="39"/>
      <c r="Y90" s="37">
        <f t="shared" si="27"/>
        <v>0</v>
      </c>
      <c r="Z90" s="35">
        <f t="shared" si="28"/>
        <v>0</v>
      </c>
    </row>
    <row r="91" spans="8:26" ht="15.75" customHeight="1">
      <c r="H91" s="15" t="s">
        <v>142</v>
      </c>
      <c r="I91" s="19"/>
      <c r="J91" s="1" t="s">
        <v>190</v>
      </c>
      <c r="K91" s="1">
        <f t="shared" si="30"/>
        <v>69875</v>
      </c>
      <c r="M91" s="1">
        <v>1700</v>
      </c>
      <c r="N91" s="37">
        <f t="shared" si="25"/>
        <v>255.4561717352415</v>
      </c>
      <c r="O91" s="35">
        <f t="shared" si="26"/>
        <v>510.91234347048299</v>
      </c>
      <c r="P91" s="35"/>
      <c r="Q91" s="35"/>
      <c r="W91" s="49"/>
      <c r="X91" s="39"/>
      <c r="Y91" s="37">
        <f t="shared" si="27"/>
        <v>0</v>
      </c>
      <c r="Z91" s="35">
        <f t="shared" si="28"/>
        <v>0</v>
      </c>
    </row>
    <row r="92" spans="8:26" ht="15.75" customHeight="1">
      <c r="H92" s="15" t="s">
        <v>143</v>
      </c>
      <c r="I92" s="19"/>
      <c r="J92" s="1" t="s">
        <v>190</v>
      </c>
      <c r="K92" s="1">
        <f t="shared" si="30"/>
        <v>69875</v>
      </c>
      <c r="M92" s="1">
        <v>1800</v>
      </c>
      <c r="N92" s="37">
        <f t="shared" si="25"/>
        <v>270.48300536672627</v>
      </c>
      <c r="O92" s="35">
        <f t="shared" si="26"/>
        <v>540.96601073345255</v>
      </c>
      <c r="P92" s="35"/>
      <c r="Q92" s="35"/>
      <c r="S92" s="50" t="s">
        <v>157</v>
      </c>
      <c r="W92" s="49"/>
      <c r="X92" s="39">
        <v>5000</v>
      </c>
      <c r="Y92" s="37">
        <f t="shared" si="27"/>
        <v>420.87542087542084</v>
      </c>
      <c r="Z92" s="35">
        <f t="shared" si="28"/>
        <v>841.75084175084169</v>
      </c>
    </row>
    <row r="93" spans="8:26" ht="15.75" customHeight="1">
      <c r="H93" s="15" t="s">
        <v>147</v>
      </c>
      <c r="I93" s="19"/>
      <c r="J93" s="1" t="s">
        <v>190</v>
      </c>
      <c r="K93" s="1">
        <f t="shared" si="30"/>
        <v>69875</v>
      </c>
      <c r="M93" s="1">
        <v>1500</v>
      </c>
      <c r="N93" s="37">
        <f t="shared" si="25"/>
        <v>225.40250447227191</v>
      </c>
      <c r="O93" s="35">
        <f t="shared" si="26"/>
        <v>450.80500894454383</v>
      </c>
      <c r="P93" s="35"/>
      <c r="Q93" s="35"/>
      <c r="W93" s="49"/>
      <c r="X93" s="39"/>
      <c r="Y93" s="37">
        <f t="shared" si="27"/>
        <v>0</v>
      </c>
      <c r="Z93" s="35">
        <f t="shared" si="28"/>
        <v>0</v>
      </c>
    </row>
    <row r="94" spans="8:26" ht="15.75" customHeight="1">
      <c r="H94" s="15" t="s">
        <v>146</v>
      </c>
      <c r="I94" s="19"/>
      <c r="J94" s="1" t="s">
        <v>190</v>
      </c>
      <c r="K94" s="1">
        <f t="shared" si="30"/>
        <v>69875</v>
      </c>
      <c r="M94" s="1">
        <v>1600</v>
      </c>
      <c r="N94" s="37">
        <f t="shared" si="25"/>
        <v>240.42933810375669</v>
      </c>
      <c r="O94" s="35">
        <f t="shared" si="26"/>
        <v>480.85867620751338</v>
      </c>
      <c r="P94" s="35"/>
      <c r="Q94" s="35"/>
      <c r="W94" s="49"/>
      <c r="X94" s="39"/>
      <c r="Y94" s="37">
        <f t="shared" si="27"/>
        <v>0</v>
      </c>
      <c r="Z94" s="35">
        <f t="shared" si="28"/>
        <v>0</v>
      </c>
    </row>
    <row r="95" spans="8:26" ht="15.75" customHeight="1">
      <c r="H95" s="15" t="s">
        <v>144</v>
      </c>
      <c r="I95" s="19"/>
      <c r="J95" s="1" t="s">
        <v>190</v>
      </c>
      <c r="K95" s="1">
        <f t="shared" si="30"/>
        <v>69875</v>
      </c>
      <c r="M95" s="1">
        <v>1800</v>
      </c>
      <c r="N95" s="37">
        <f t="shared" si="25"/>
        <v>270.48300536672627</v>
      </c>
      <c r="O95" s="35">
        <f t="shared" si="26"/>
        <v>540.96601073345255</v>
      </c>
      <c r="P95" s="35"/>
      <c r="Q95" s="35"/>
      <c r="S95" s="50" t="s">
        <v>158</v>
      </c>
      <c r="W95" s="49"/>
      <c r="X95" s="39">
        <v>5000</v>
      </c>
      <c r="Y95" s="37">
        <f t="shared" si="27"/>
        <v>420.87542087542084</v>
      </c>
      <c r="Z95" s="35">
        <f t="shared" si="28"/>
        <v>841.75084175084169</v>
      </c>
    </row>
    <row r="96" spans="8:26">
      <c r="H96" s="15" t="s">
        <v>145</v>
      </c>
      <c r="I96" s="19"/>
      <c r="J96" s="1" t="s">
        <v>193</v>
      </c>
      <c r="K96" s="1">
        <f>263*272</f>
        <v>71536</v>
      </c>
      <c r="M96" s="1">
        <v>2000</v>
      </c>
      <c r="N96" s="37">
        <f t="shared" si="25"/>
        <v>293.55848803399687</v>
      </c>
      <c r="O96" s="35">
        <f t="shared" si="26"/>
        <v>587.11697606799373</v>
      </c>
      <c r="P96" s="35"/>
      <c r="Q96" s="35"/>
    </row>
    <row r="97" spans="1:38">
      <c r="H97" s="15" t="s">
        <v>148</v>
      </c>
      <c r="I97" s="19"/>
      <c r="J97" s="1" t="s">
        <v>194</v>
      </c>
      <c r="K97" s="1">
        <f t="shared" ref="K97:K99" si="31">263*272</f>
        <v>71536</v>
      </c>
      <c r="M97" s="1">
        <v>2000</v>
      </c>
      <c r="N97" s="37">
        <f t="shared" si="25"/>
        <v>293.55848803399687</v>
      </c>
      <c r="O97" s="35">
        <f t="shared" si="26"/>
        <v>587.11697606799373</v>
      </c>
      <c r="P97" s="35"/>
      <c r="Q97" s="35"/>
    </row>
    <row r="98" spans="1:38">
      <c r="H98" s="15" t="s">
        <v>149</v>
      </c>
      <c r="I98" s="19"/>
      <c r="J98" s="1" t="s">
        <v>195</v>
      </c>
      <c r="K98" s="1">
        <f t="shared" si="31"/>
        <v>71536</v>
      </c>
      <c r="M98" s="1">
        <v>2000</v>
      </c>
      <c r="N98" s="37">
        <f t="shared" si="25"/>
        <v>293.55848803399687</v>
      </c>
      <c r="O98" s="35">
        <f t="shared" si="26"/>
        <v>587.11697606799373</v>
      </c>
      <c r="P98" s="35"/>
      <c r="Q98" s="35"/>
    </row>
    <row r="99" spans="1:38">
      <c r="H99" s="15" t="s">
        <v>150</v>
      </c>
      <c r="I99" s="19"/>
      <c r="J99" s="1" t="s">
        <v>196</v>
      </c>
      <c r="K99" s="1">
        <f t="shared" si="31"/>
        <v>71536</v>
      </c>
      <c r="M99" s="1">
        <v>2000</v>
      </c>
      <c r="N99" s="37">
        <f t="shared" si="25"/>
        <v>293.55848803399687</v>
      </c>
      <c r="O99" s="35">
        <f t="shared" si="26"/>
        <v>587.11697606799373</v>
      </c>
      <c r="P99" s="35"/>
      <c r="Q99" s="35"/>
    </row>
    <row r="101" spans="1:38" s="4" customFormat="1">
      <c r="A101" s="42"/>
      <c r="B101" s="55" t="s">
        <v>180</v>
      </c>
      <c r="C101" s="25" t="s">
        <v>28</v>
      </c>
      <c r="D101" s="6"/>
      <c r="E101" s="6"/>
      <c r="H101" s="6"/>
      <c r="N101" s="6">
        <v>1</v>
      </c>
      <c r="S101" s="6"/>
      <c r="Y101" s="6" t="s">
        <v>25</v>
      </c>
      <c r="Z101" s="4" t="s">
        <v>26</v>
      </c>
      <c r="AB101" s="6"/>
      <c r="AD101" s="6"/>
      <c r="AG101" s="6"/>
      <c r="AH101" s="4" t="s">
        <v>67</v>
      </c>
      <c r="AJ101" s="13"/>
      <c r="AL101" s="6"/>
    </row>
    <row r="102" spans="1:38">
      <c r="C102" s="24" t="s">
        <v>27</v>
      </c>
      <c r="E102" s="5" t="s">
        <v>77</v>
      </c>
      <c r="F102" s="2"/>
      <c r="G102" s="2"/>
      <c r="H102" s="5" t="s">
        <v>78</v>
      </c>
      <c r="J102" s="1" t="s">
        <v>201</v>
      </c>
      <c r="K102" s="1">
        <f>330*350</f>
        <v>115500</v>
      </c>
      <c r="M102" s="1">
        <v>2100</v>
      </c>
      <c r="N102" s="37">
        <f>M102/(K102/900)</f>
        <v>16.363636363636363</v>
      </c>
      <c r="S102" s="47" t="s">
        <v>152</v>
      </c>
      <c r="V102" s="4">
        <f>297*420</f>
        <v>124740</v>
      </c>
      <c r="X102" s="27">
        <v>2000</v>
      </c>
      <c r="Y102" s="37">
        <f>X102/(124740/900)</f>
        <v>14.430014430014431</v>
      </c>
      <c r="AD102" s="5" t="s">
        <v>93</v>
      </c>
      <c r="AE102" s="1">
        <v>1000</v>
      </c>
      <c r="AF102" s="35">
        <f>1000/((330*350)/900)</f>
        <v>7.7922077922077913</v>
      </c>
    </row>
    <row r="103" spans="1:38">
      <c r="C103" s="24" t="s">
        <v>29</v>
      </c>
      <c r="E103" s="5" t="s">
        <v>202</v>
      </c>
      <c r="F103" s="1">
        <f>30*30</f>
        <v>900</v>
      </c>
      <c r="H103" s="5" t="s">
        <v>79</v>
      </c>
      <c r="J103" s="1" t="s">
        <v>201</v>
      </c>
      <c r="K103" s="1">
        <f t="shared" ref="K103:K114" si="32">330*350</f>
        <v>115500</v>
      </c>
      <c r="M103" s="1">
        <v>2420</v>
      </c>
      <c r="N103" s="37">
        <f t="shared" ref="N103:N114" si="33">M103/(K103/900)</f>
        <v>18.857142857142854</v>
      </c>
      <c r="Y103" s="37">
        <f t="shared" ref="Y103:Y114" si="34">X103/(124740/900)</f>
        <v>0</v>
      </c>
      <c r="AD103" s="5" t="s">
        <v>94</v>
      </c>
      <c r="AF103" s="35"/>
    </row>
    <row r="104" spans="1:38">
      <c r="H104" s="5" t="s">
        <v>80</v>
      </c>
      <c r="J104" s="1" t="s">
        <v>201</v>
      </c>
      <c r="K104" s="1">
        <f t="shared" si="32"/>
        <v>115500</v>
      </c>
      <c r="M104" s="1">
        <v>3210</v>
      </c>
      <c r="N104" s="37">
        <f t="shared" si="33"/>
        <v>25.012987012987011</v>
      </c>
      <c r="S104" s="50" t="s">
        <v>153</v>
      </c>
      <c r="X104" s="1">
        <v>2000</v>
      </c>
      <c r="Y104" s="37">
        <f t="shared" si="34"/>
        <v>14.430014430014431</v>
      </c>
      <c r="AF104" s="35"/>
    </row>
    <row r="105" spans="1:38">
      <c r="H105" s="5" t="s">
        <v>81</v>
      </c>
      <c r="J105" s="1" t="s">
        <v>201</v>
      </c>
      <c r="K105" s="1">
        <f t="shared" si="32"/>
        <v>115500</v>
      </c>
      <c r="M105" s="1">
        <v>3010</v>
      </c>
      <c r="N105" s="37">
        <f t="shared" si="33"/>
        <v>23.454545454545453</v>
      </c>
      <c r="Y105" s="37">
        <f t="shared" si="34"/>
        <v>0</v>
      </c>
      <c r="AF105" s="35"/>
    </row>
    <row r="106" spans="1:38">
      <c r="H106" s="5" t="s">
        <v>82</v>
      </c>
      <c r="J106" s="1" t="s">
        <v>201</v>
      </c>
      <c r="K106" s="1">
        <f t="shared" si="32"/>
        <v>115500</v>
      </c>
      <c r="M106" s="1">
        <v>4200</v>
      </c>
      <c r="N106" s="37">
        <f t="shared" si="33"/>
        <v>32.727272727272727</v>
      </c>
      <c r="S106" s="50" t="s">
        <v>154</v>
      </c>
      <c r="X106" s="1">
        <v>500</v>
      </c>
      <c r="Y106" s="37">
        <f t="shared" si="34"/>
        <v>3.6075036075036078</v>
      </c>
      <c r="AF106" s="35"/>
    </row>
    <row r="107" spans="1:38">
      <c r="H107" s="5" t="s">
        <v>83</v>
      </c>
      <c r="J107" s="1" t="s">
        <v>201</v>
      </c>
      <c r="K107" s="1">
        <f t="shared" si="32"/>
        <v>115500</v>
      </c>
      <c r="M107" s="1">
        <v>3700</v>
      </c>
      <c r="N107" s="37">
        <f t="shared" si="33"/>
        <v>28.831168831168828</v>
      </c>
      <c r="Y107" s="37">
        <f t="shared" si="34"/>
        <v>0</v>
      </c>
      <c r="AF107" s="35"/>
    </row>
    <row r="108" spans="1:38">
      <c r="H108" s="5" t="s">
        <v>84</v>
      </c>
      <c r="J108" s="1" t="s">
        <v>201</v>
      </c>
      <c r="K108" s="1">
        <f t="shared" si="32"/>
        <v>115500</v>
      </c>
      <c r="M108" s="1">
        <v>4700</v>
      </c>
      <c r="N108" s="37">
        <f t="shared" si="33"/>
        <v>36.623376623376622</v>
      </c>
      <c r="S108" s="50" t="s">
        <v>155</v>
      </c>
      <c r="X108" s="1">
        <v>500</v>
      </c>
      <c r="Y108" s="37">
        <f t="shared" si="34"/>
        <v>3.6075036075036078</v>
      </c>
      <c r="AF108" s="35"/>
    </row>
    <row r="109" spans="1:38">
      <c r="H109" s="5" t="s">
        <v>85</v>
      </c>
      <c r="J109" s="1" t="s">
        <v>201</v>
      </c>
      <c r="K109" s="1">
        <f t="shared" si="32"/>
        <v>115500</v>
      </c>
      <c r="M109" s="1">
        <v>4700</v>
      </c>
      <c r="N109" s="37">
        <f t="shared" si="33"/>
        <v>36.623376623376622</v>
      </c>
      <c r="Y109" s="37">
        <f t="shared" si="34"/>
        <v>0</v>
      </c>
      <c r="AF109" s="35"/>
    </row>
    <row r="110" spans="1:38">
      <c r="H110" s="5" t="s">
        <v>86</v>
      </c>
      <c r="J110" s="1" t="s">
        <v>201</v>
      </c>
      <c r="K110" s="1">
        <f t="shared" si="32"/>
        <v>115500</v>
      </c>
      <c r="M110" s="1">
        <v>7200</v>
      </c>
      <c r="N110" s="37">
        <f t="shared" si="33"/>
        <v>56.103896103896098</v>
      </c>
      <c r="S110" s="50" t="s">
        <v>156</v>
      </c>
      <c r="X110" s="1">
        <v>3000</v>
      </c>
      <c r="Y110" s="37">
        <f t="shared" si="34"/>
        <v>21.645021645021647</v>
      </c>
      <c r="AF110" s="35"/>
    </row>
    <row r="111" spans="1:38">
      <c r="H111" s="5" t="s">
        <v>87</v>
      </c>
      <c r="J111" s="1" t="s">
        <v>201</v>
      </c>
      <c r="K111" s="1">
        <f t="shared" si="32"/>
        <v>115500</v>
      </c>
      <c r="M111" s="1">
        <v>5200</v>
      </c>
      <c r="N111" s="37">
        <f t="shared" si="33"/>
        <v>40.519480519480517</v>
      </c>
      <c r="Y111" s="37">
        <f t="shared" si="34"/>
        <v>0</v>
      </c>
      <c r="AF111" s="35"/>
    </row>
    <row r="112" spans="1:38">
      <c r="H112" s="5" t="s">
        <v>88</v>
      </c>
      <c r="J112" s="1" t="s">
        <v>201</v>
      </c>
      <c r="K112" s="1">
        <f t="shared" si="32"/>
        <v>115500</v>
      </c>
      <c r="M112" s="1">
        <v>7300</v>
      </c>
      <c r="N112" s="37">
        <f t="shared" si="33"/>
        <v>56.883116883116877</v>
      </c>
      <c r="S112" s="50" t="s">
        <v>157</v>
      </c>
      <c r="X112" s="1">
        <v>5000</v>
      </c>
      <c r="Y112" s="37">
        <f t="shared" si="34"/>
        <v>36.075036075036074</v>
      </c>
      <c r="AF112" s="35"/>
    </row>
    <row r="113" spans="5:37">
      <c r="H113" s="5" t="s">
        <v>89</v>
      </c>
      <c r="J113" s="1" t="s">
        <v>201</v>
      </c>
      <c r="K113" s="1">
        <f t="shared" si="32"/>
        <v>115500</v>
      </c>
      <c r="M113" s="1">
        <v>8300</v>
      </c>
      <c r="N113" s="37">
        <f t="shared" si="33"/>
        <v>64.675324675324674</v>
      </c>
      <c r="Y113" s="37">
        <f t="shared" si="34"/>
        <v>0</v>
      </c>
      <c r="AF113" s="35"/>
    </row>
    <row r="114" spans="5:37">
      <c r="H114" s="5" t="s">
        <v>90</v>
      </c>
      <c r="J114" s="1" t="s">
        <v>201</v>
      </c>
      <c r="K114" s="1">
        <f t="shared" si="32"/>
        <v>115500</v>
      </c>
      <c r="M114" s="1">
        <v>20000</v>
      </c>
      <c r="N114" s="37">
        <f t="shared" si="33"/>
        <v>155.84415584415584</v>
      </c>
      <c r="S114" s="50" t="s">
        <v>158</v>
      </c>
      <c r="X114" s="1">
        <v>5000</v>
      </c>
      <c r="Y114" s="37">
        <f t="shared" si="34"/>
        <v>36.075036075036074</v>
      </c>
      <c r="AF114" s="35"/>
    </row>
    <row r="115" spans="5:37">
      <c r="S115" s="50"/>
      <c r="AF115" s="35"/>
    </row>
    <row r="116" spans="5:37">
      <c r="H116" s="8"/>
      <c r="I116" s="21"/>
      <c r="J116" s="3"/>
      <c r="K116" s="3"/>
      <c r="L116" s="3"/>
    </row>
    <row r="117" spans="5:37">
      <c r="E117" s="6" t="s">
        <v>36</v>
      </c>
      <c r="F117" s="4"/>
      <c r="G117" s="4"/>
      <c r="H117" s="6" t="s">
        <v>78</v>
      </c>
      <c r="I117" s="4"/>
      <c r="J117" s="4" t="s">
        <v>201</v>
      </c>
      <c r="K117" s="4">
        <f>330*350</f>
        <v>115500</v>
      </c>
      <c r="L117" s="4"/>
      <c r="M117" s="27">
        <v>2100</v>
      </c>
      <c r="N117" s="36">
        <f>M117/(K117/1600)</f>
        <v>29.09090909090909</v>
      </c>
      <c r="O117" s="4"/>
      <c r="P117" s="4"/>
      <c r="Q117" s="4"/>
      <c r="R117" s="4"/>
      <c r="S117" s="47" t="s">
        <v>152</v>
      </c>
      <c r="T117" s="4"/>
      <c r="U117" s="4"/>
      <c r="V117" s="4">
        <f>297*420</f>
        <v>124740</v>
      </c>
      <c r="W117" s="4"/>
      <c r="X117" s="27">
        <v>2000</v>
      </c>
      <c r="Y117" s="36">
        <f>X117/(124740/1600)</f>
        <v>25.653358986692318</v>
      </c>
      <c r="Z117" s="4"/>
      <c r="AA117" s="27"/>
      <c r="AB117" s="6"/>
      <c r="AC117" s="4"/>
      <c r="AD117" s="6" t="s">
        <v>93</v>
      </c>
      <c r="AE117" s="4">
        <v>1000</v>
      </c>
      <c r="AF117" s="34">
        <f>1000/((330*350)/1600)</f>
        <v>13.852813852813853</v>
      </c>
      <c r="AG117" s="6"/>
      <c r="AH117" s="4" t="s">
        <v>67</v>
      </c>
      <c r="AI117" s="4"/>
      <c r="AJ117" s="13"/>
      <c r="AK117" s="4"/>
    </row>
    <row r="118" spans="5:37">
      <c r="E118" s="5" t="s">
        <v>202</v>
      </c>
      <c r="F118" s="1">
        <f>40*40</f>
        <v>1600</v>
      </c>
      <c r="H118" s="5" t="s">
        <v>79</v>
      </c>
      <c r="J118" s="1" t="s">
        <v>201</v>
      </c>
      <c r="K118" s="1">
        <f t="shared" ref="K118:K129" si="35">330*350</f>
        <v>115500</v>
      </c>
      <c r="M118" s="1">
        <v>2420</v>
      </c>
      <c r="N118" s="37">
        <f t="shared" ref="N118:N129" si="36">M118/(K118/1600)</f>
        <v>33.523809523809526</v>
      </c>
      <c r="Y118" s="36">
        <f t="shared" ref="Y118:Y129" si="37">X118/(124740/1600)</f>
        <v>0</v>
      </c>
      <c r="AD118" s="5" t="s">
        <v>94</v>
      </c>
      <c r="AF118" s="35"/>
    </row>
    <row r="119" spans="5:37">
      <c r="H119" s="5" t="s">
        <v>80</v>
      </c>
      <c r="J119" s="1" t="s">
        <v>201</v>
      </c>
      <c r="K119" s="1">
        <f t="shared" si="35"/>
        <v>115500</v>
      </c>
      <c r="M119" s="1">
        <v>3210</v>
      </c>
      <c r="N119" s="37">
        <f t="shared" si="36"/>
        <v>44.467532467532465</v>
      </c>
      <c r="S119" s="50" t="s">
        <v>153</v>
      </c>
      <c r="X119" s="1">
        <v>2000</v>
      </c>
      <c r="Y119" s="36">
        <f t="shared" si="37"/>
        <v>25.653358986692318</v>
      </c>
    </row>
    <row r="120" spans="5:37">
      <c r="H120" s="5" t="s">
        <v>81</v>
      </c>
      <c r="J120" s="1" t="s">
        <v>201</v>
      </c>
      <c r="K120" s="1">
        <f t="shared" si="35"/>
        <v>115500</v>
      </c>
      <c r="M120" s="1">
        <v>3010</v>
      </c>
      <c r="N120" s="37">
        <f t="shared" si="36"/>
        <v>41.696969696969695</v>
      </c>
      <c r="Y120" s="36">
        <f t="shared" si="37"/>
        <v>0</v>
      </c>
    </row>
    <row r="121" spans="5:37">
      <c r="H121" s="5" t="s">
        <v>82</v>
      </c>
      <c r="J121" s="1" t="s">
        <v>201</v>
      </c>
      <c r="K121" s="1">
        <f t="shared" si="35"/>
        <v>115500</v>
      </c>
      <c r="M121" s="1">
        <v>4200</v>
      </c>
      <c r="N121" s="37">
        <f t="shared" si="36"/>
        <v>58.18181818181818</v>
      </c>
      <c r="S121" s="50" t="s">
        <v>154</v>
      </c>
      <c r="X121" s="1">
        <v>500</v>
      </c>
      <c r="Y121" s="36">
        <f t="shared" si="37"/>
        <v>6.4133397466730795</v>
      </c>
    </row>
    <row r="122" spans="5:37">
      <c r="H122" s="5" t="s">
        <v>83</v>
      </c>
      <c r="J122" s="1" t="s">
        <v>201</v>
      </c>
      <c r="K122" s="1">
        <f t="shared" si="35"/>
        <v>115500</v>
      </c>
      <c r="M122" s="1">
        <v>3700</v>
      </c>
      <c r="N122" s="37">
        <f t="shared" si="36"/>
        <v>51.255411255411254</v>
      </c>
      <c r="Y122" s="36">
        <f t="shared" si="37"/>
        <v>0</v>
      </c>
    </row>
    <row r="123" spans="5:37">
      <c r="H123" s="5" t="s">
        <v>84</v>
      </c>
      <c r="J123" s="1" t="s">
        <v>201</v>
      </c>
      <c r="K123" s="1">
        <f t="shared" si="35"/>
        <v>115500</v>
      </c>
      <c r="M123" s="1">
        <v>4700</v>
      </c>
      <c r="N123" s="37">
        <f t="shared" si="36"/>
        <v>65.108225108225113</v>
      </c>
      <c r="S123" s="50" t="s">
        <v>155</v>
      </c>
      <c r="X123" s="1">
        <v>500</v>
      </c>
      <c r="Y123" s="36">
        <f t="shared" si="37"/>
        <v>6.4133397466730795</v>
      </c>
    </row>
    <row r="124" spans="5:37">
      <c r="H124" s="5" t="s">
        <v>85</v>
      </c>
      <c r="J124" s="1" t="s">
        <v>201</v>
      </c>
      <c r="K124" s="1">
        <f t="shared" si="35"/>
        <v>115500</v>
      </c>
      <c r="M124" s="1">
        <v>4700</v>
      </c>
      <c r="N124" s="37">
        <f t="shared" si="36"/>
        <v>65.108225108225113</v>
      </c>
      <c r="Y124" s="36">
        <f t="shared" si="37"/>
        <v>0</v>
      </c>
    </row>
    <row r="125" spans="5:37">
      <c r="H125" s="5" t="s">
        <v>86</v>
      </c>
      <c r="J125" s="1" t="s">
        <v>201</v>
      </c>
      <c r="K125" s="1">
        <f t="shared" si="35"/>
        <v>115500</v>
      </c>
      <c r="M125" s="1">
        <v>7200</v>
      </c>
      <c r="N125" s="37">
        <f t="shared" si="36"/>
        <v>99.740259740259745</v>
      </c>
      <c r="S125" s="50" t="s">
        <v>156</v>
      </c>
      <c r="X125" s="1">
        <v>3000</v>
      </c>
      <c r="Y125" s="36">
        <f t="shared" si="37"/>
        <v>38.48003848003848</v>
      </c>
    </row>
    <row r="126" spans="5:37">
      <c r="H126" s="5" t="s">
        <v>87</v>
      </c>
      <c r="J126" s="1" t="s">
        <v>201</v>
      </c>
      <c r="K126" s="1">
        <f t="shared" si="35"/>
        <v>115500</v>
      </c>
      <c r="M126" s="1">
        <v>5200</v>
      </c>
      <c r="N126" s="37">
        <f t="shared" si="36"/>
        <v>72.03463203463204</v>
      </c>
      <c r="Y126" s="36">
        <f t="shared" si="37"/>
        <v>0</v>
      </c>
    </row>
    <row r="127" spans="5:37">
      <c r="H127" s="5" t="s">
        <v>88</v>
      </c>
      <c r="J127" s="1" t="s">
        <v>201</v>
      </c>
      <c r="K127" s="1">
        <f t="shared" si="35"/>
        <v>115500</v>
      </c>
      <c r="M127" s="1">
        <v>7300</v>
      </c>
      <c r="N127" s="37">
        <f t="shared" si="36"/>
        <v>101.12554112554112</v>
      </c>
      <c r="S127" s="50" t="s">
        <v>157</v>
      </c>
      <c r="X127" s="1">
        <v>5000</v>
      </c>
      <c r="Y127" s="36">
        <f t="shared" si="37"/>
        <v>64.133397466730798</v>
      </c>
    </row>
    <row r="128" spans="5:37">
      <c r="H128" s="5" t="s">
        <v>89</v>
      </c>
      <c r="J128" s="1" t="s">
        <v>201</v>
      </c>
      <c r="K128" s="1">
        <f t="shared" si="35"/>
        <v>115500</v>
      </c>
      <c r="M128" s="1">
        <v>8300</v>
      </c>
      <c r="N128" s="37">
        <f t="shared" si="36"/>
        <v>114.97835497835497</v>
      </c>
      <c r="Y128" s="36">
        <f t="shared" si="37"/>
        <v>0</v>
      </c>
    </row>
    <row r="129" spans="5:37">
      <c r="H129" s="5" t="s">
        <v>90</v>
      </c>
      <c r="J129" s="1" t="s">
        <v>201</v>
      </c>
      <c r="K129" s="1">
        <f t="shared" si="35"/>
        <v>115500</v>
      </c>
      <c r="M129" s="1">
        <v>20000</v>
      </c>
      <c r="N129" s="37">
        <f t="shared" si="36"/>
        <v>277.05627705627705</v>
      </c>
      <c r="S129" s="50" t="s">
        <v>158</v>
      </c>
      <c r="X129" s="1">
        <v>5000</v>
      </c>
      <c r="Y129" s="36">
        <f t="shared" si="37"/>
        <v>64.133397466730798</v>
      </c>
    </row>
    <row r="130" spans="5:37">
      <c r="J130" s="3"/>
      <c r="K130" s="3"/>
      <c r="L130" s="3"/>
      <c r="S130" s="50"/>
    </row>
    <row r="131" spans="5:37">
      <c r="H131" s="9"/>
      <c r="I131" s="22"/>
      <c r="J131" s="3"/>
      <c r="K131" s="3"/>
      <c r="L131" s="3"/>
    </row>
    <row r="132" spans="5:37">
      <c r="E132" s="6" t="s">
        <v>37</v>
      </c>
      <c r="F132" s="4"/>
      <c r="G132" s="4"/>
      <c r="H132" s="6" t="s">
        <v>78</v>
      </c>
      <c r="I132" s="4"/>
      <c r="J132" s="4" t="s">
        <v>201</v>
      </c>
      <c r="K132" s="4">
        <f>330*350</f>
        <v>115500</v>
      </c>
      <c r="L132" s="4"/>
      <c r="M132" s="27">
        <v>2100</v>
      </c>
      <c r="N132" s="36">
        <f>M132/(K132/2500)</f>
        <v>45.454545454545453</v>
      </c>
      <c r="O132" s="4"/>
      <c r="P132" s="4"/>
      <c r="Q132" s="4"/>
      <c r="R132" s="4"/>
      <c r="S132" s="47" t="s">
        <v>152</v>
      </c>
      <c r="T132" s="4"/>
      <c r="U132" s="4"/>
      <c r="V132" s="4">
        <f>297*420</f>
        <v>124740</v>
      </c>
      <c r="W132" s="4"/>
      <c r="X132" s="27">
        <v>2000</v>
      </c>
      <c r="Y132" s="36">
        <f>X132/(124740/2500)</f>
        <v>40.083373416706749</v>
      </c>
      <c r="Z132" s="4"/>
      <c r="AA132" s="27"/>
      <c r="AB132" s="6"/>
      <c r="AC132" s="4"/>
      <c r="AD132" s="6" t="s">
        <v>93</v>
      </c>
      <c r="AE132" s="4"/>
      <c r="AF132" s="34">
        <f>1000/((330*350)/2500)</f>
        <v>21.645021645021643</v>
      </c>
      <c r="AG132" s="6"/>
      <c r="AH132" s="4" t="s">
        <v>67</v>
      </c>
      <c r="AI132" s="4"/>
      <c r="AJ132" s="13"/>
      <c r="AK132" s="4"/>
    </row>
    <row r="133" spans="5:37">
      <c r="E133" s="5" t="s">
        <v>202</v>
      </c>
      <c r="F133" s="1">
        <f>50*50</f>
        <v>2500</v>
      </c>
      <c r="H133" s="5" t="s">
        <v>79</v>
      </c>
      <c r="J133" s="1" t="s">
        <v>201</v>
      </c>
      <c r="K133" s="1">
        <f t="shared" ref="K133:K144" si="38">330*350</f>
        <v>115500</v>
      </c>
      <c r="M133" s="1">
        <v>2420</v>
      </c>
      <c r="N133" s="37">
        <f t="shared" ref="N133:N144" si="39">M133/(K133/2500)</f>
        <v>52.38095238095238</v>
      </c>
      <c r="Y133" s="36">
        <f t="shared" ref="Y133:Y144" si="40">X133/(124740/2500)</f>
        <v>0</v>
      </c>
      <c r="AD133" s="5" t="s">
        <v>94</v>
      </c>
    </row>
    <row r="134" spans="5:37">
      <c r="H134" s="5" t="s">
        <v>80</v>
      </c>
      <c r="J134" s="1" t="s">
        <v>201</v>
      </c>
      <c r="K134" s="1">
        <f t="shared" si="38"/>
        <v>115500</v>
      </c>
      <c r="M134" s="1">
        <v>3210</v>
      </c>
      <c r="N134" s="37">
        <f t="shared" si="39"/>
        <v>69.480519480519476</v>
      </c>
      <c r="S134" s="50" t="s">
        <v>153</v>
      </c>
      <c r="X134" s="1">
        <v>2000</v>
      </c>
      <c r="Y134" s="36">
        <f t="shared" si="40"/>
        <v>40.083373416706749</v>
      </c>
    </row>
    <row r="135" spans="5:37">
      <c r="H135" s="5" t="s">
        <v>81</v>
      </c>
      <c r="J135" s="1" t="s">
        <v>201</v>
      </c>
      <c r="K135" s="1">
        <f t="shared" si="38"/>
        <v>115500</v>
      </c>
      <c r="M135" s="1">
        <v>3010</v>
      </c>
      <c r="N135" s="37">
        <f t="shared" si="39"/>
        <v>65.151515151515142</v>
      </c>
      <c r="Y135" s="36">
        <f t="shared" si="40"/>
        <v>0</v>
      </c>
    </row>
    <row r="136" spans="5:37">
      <c r="H136" s="5" t="s">
        <v>82</v>
      </c>
      <c r="J136" s="1" t="s">
        <v>201</v>
      </c>
      <c r="K136" s="1">
        <f t="shared" si="38"/>
        <v>115500</v>
      </c>
      <c r="M136" s="1">
        <v>4200</v>
      </c>
      <c r="N136" s="37">
        <f t="shared" si="39"/>
        <v>90.909090909090907</v>
      </c>
      <c r="S136" s="50" t="s">
        <v>154</v>
      </c>
      <c r="X136" s="1">
        <v>500</v>
      </c>
      <c r="Y136" s="36">
        <f t="shared" si="40"/>
        <v>10.020843354176687</v>
      </c>
    </row>
    <row r="137" spans="5:37">
      <c r="H137" s="5" t="s">
        <v>83</v>
      </c>
      <c r="J137" s="1" t="s">
        <v>201</v>
      </c>
      <c r="K137" s="1">
        <f t="shared" si="38"/>
        <v>115500</v>
      </c>
      <c r="M137" s="1">
        <v>3700</v>
      </c>
      <c r="N137" s="37">
        <f t="shared" si="39"/>
        <v>80.086580086580085</v>
      </c>
      <c r="Y137" s="36">
        <f t="shared" si="40"/>
        <v>0</v>
      </c>
    </row>
    <row r="138" spans="5:37">
      <c r="H138" s="5" t="s">
        <v>84</v>
      </c>
      <c r="J138" s="1" t="s">
        <v>201</v>
      </c>
      <c r="K138" s="1">
        <f t="shared" si="38"/>
        <v>115500</v>
      </c>
      <c r="M138" s="1">
        <v>4700</v>
      </c>
      <c r="N138" s="37">
        <f t="shared" si="39"/>
        <v>101.73160173160173</v>
      </c>
      <c r="S138" s="50" t="s">
        <v>155</v>
      </c>
      <c r="X138" s="1">
        <v>500</v>
      </c>
      <c r="Y138" s="36">
        <f t="shared" si="40"/>
        <v>10.020843354176687</v>
      </c>
    </row>
    <row r="139" spans="5:37">
      <c r="H139" s="5" t="s">
        <v>85</v>
      </c>
      <c r="J139" s="1" t="s">
        <v>201</v>
      </c>
      <c r="K139" s="1">
        <f t="shared" si="38"/>
        <v>115500</v>
      </c>
      <c r="M139" s="1">
        <v>4700</v>
      </c>
      <c r="N139" s="37">
        <f t="shared" si="39"/>
        <v>101.73160173160173</v>
      </c>
      <c r="Y139" s="36">
        <f t="shared" si="40"/>
        <v>0</v>
      </c>
    </row>
    <row r="140" spans="5:37">
      <c r="H140" s="5" t="s">
        <v>86</v>
      </c>
      <c r="J140" s="1" t="s">
        <v>201</v>
      </c>
      <c r="K140" s="1">
        <f t="shared" si="38"/>
        <v>115500</v>
      </c>
      <c r="M140" s="1">
        <v>7200</v>
      </c>
      <c r="N140" s="37">
        <f t="shared" si="39"/>
        <v>155.84415584415584</v>
      </c>
      <c r="S140" s="50" t="s">
        <v>156</v>
      </c>
      <c r="X140" s="1">
        <v>3000</v>
      </c>
      <c r="Y140" s="36">
        <f t="shared" si="40"/>
        <v>60.125060125060124</v>
      </c>
    </row>
    <row r="141" spans="5:37">
      <c r="H141" s="5" t="s">
        <v>87</v>
      </c>
      <c r="J141" s="1" t="s">
        <v>201</v>
      </c>
      <c r="K141" s="1">
        <f t="shared" si="38"/>
        <v>115500</v>
      </c>
      <c r="M141" s="1">
        <v>5200</v>
      </c>
      <c r="N141" s="37">
        <f t="shared" si="39"/>
        <v>112.55411255411255</v>
      </c>
      <c r="Y141" s="36">
        <f t="shared" si="40"/>
        <v>0</v>
      </c>
    </row>
    <row r="142" spans="5:37">
      <c r="H142" s="5" t="s">
        <v>88</v>
      </c>
      <c r="J142" s="1" t="s">
        <v>201</v>
      </c>
      <c r="K142" s="1">
        <f t="shared" si="38"/>
        <v>115500</v>
      </c>
      <c r="M142" s="1">
        <v>7300</v>
      </c>
      <c r="N142" s="37">
        <f t="shared" si="39"/>
        <v>158.00865800865799</v>
      </c>
      <c r="S142" s="50" t="s">
        <v>157</v>
      </c>
      <c r="X142" s="1">
        <v>5000</v>
      </c>
      <c r="Y142" s="36">
        <f t="shared" si="40"/>
        <v>100.20843354176688</v>
      </c>
    </row>
    <row r="143" spans="5:37">
      <c r="H143" s="5" t="s">
        <v>89</v>
      </c>
      <c r="J143" s="1" t="s">
        <v>201</v>
      </c>
      <c r="K143" s="1">
        <f t="shared" si="38"/>
        <v>115500</v>
      </c>
      <c r="M143" s="1">
        <v>8300</v>
      </c>
      <c r="N143" s="37">
        <f t="shared" si="39"/>
        <v>179.65367965367963</v>
      </c>
      <c r="Y143" s="36">
        <f t="shared" si="40"/>
        <v>0</v>
      </c>
    </row>
    <row r="144" spans="5:37">
      <c r="H144" s="5" t="s">
        <v>90</v>
      </c>
      <c r="J144" s="1" t="s">
        <v>201</v>
      </c>
      <c r="K144" s="1">
        <f t="shared" si="38"/>
        <v>115500</v>
      </c>
      <c r="M144" s="1">
        <v>20000</v>
      </c>
      <c r="N144" s="37">
        <f t="shared" si="39"/>
        <v>432.90043290043286</v>
      </c>
      <c r="S144" s="50" t="s">
        <v>158</v>
      </c>
      <c r="X144" s="1">
        <v>5000</v>
      </c>
      <c r="Y144" s="36">
        <f t="shared" si="40"/>
        <v>100.20843354176688</v>
      </c>
    </row>
    <row r="145" spans="5:37">
      <c r="S145" s="50"/>
    </row>
    <row r="146" spans="5:37">
      <c r="E146" s="17"/>
      <c r="F146" s="23"/>
      <c r="G146" s="23"/>
      <c r="H146" s="17"/>
      <c r="I146" s="23"/>
      <c r="J146" s="23"/>
      <c r="K146" s="23"/>
      <c r="L146" s="23"/>
      <c r="M146" s="23"/>
      <c r="N146" s="17"/>
      <c r="O146" s="23"/>
      <c r="P146" s="23"/>
      <c r="Q146" s="23"/>
      <c r="R146" s="23"/>
      <c r="S146" s="17"/>
      <c r="T146" s="23"/>
      <c r="U146" s="23"/>
      <c r="V146" s="23"/>
      <c r="W146" s="23"/>
      <c r="X146" s="23"/>
      <c r="Y146" s="17"/>
      <c r="Z146" s="23"/>
      <c r="AA146" s="23"/>
      <c r="AB146" s="17"/>
      <c r="AC146" s="23"/>
      <c r="AD146" s="17"/>
      <c r="AE146" s="23"/>
      <c r="AF146" s="23"/>
      <c r="AG146" s="17"/>
      <c r="AH146" s="23"/>
      <c r="AI146" s="23"/>
      <c r="AJ146" s="57"/>
      <c r="AK146" s="23"/>
    </row>
    <row r="147" spans="5:37">
      <c r="E147" s="5" t="s">
        <v>38</v>
      </c>
      <c r="H147" s="5" t="s">
        <v>78</v>
      </c>
      <c r="J147" s="4" t="s">
        <v>201</v>
      </c>
      <c r="K147" s="4">
        <f>330*350</f>
        <v>115500</v>
      </c>
      <c r="L147" s="4"/>
      <c r="M147" s="27">
        <v>2100</v>
      </c>
      <c r="N147" s="37">
        <f>M147/(K147/3600)</f>
        <v>65.454545454545453</v>
      </c>
      <c r="S147" s="47" t="s">
        <v>152</v>
      </c>
      <c r="V147" s="4">
        <f>297*420</f>
        <v>124740</v>
      </c>
      <c r="W147" s="4"/>
      <c r="X147" s="27">
        <v>2000</v>
      </c>
      <c r="Y147" s="37">
        <f>X147/(124740/3600)</f>
        <v>57.720057720057724</v>
      </c>
      <c r="AD147" s="6" t="s">
        <v>93</v>
      </c>
      <c r="AF147" s="80">
        <f>1000/((330*350)/3600)</f>
        <v>31.168831168831165</v>
      </c>
      <c r="AH147" s="1" t="s">
        <v>67</v>
      </c>
    </row>
    <row r="148" spans="5:37">
      <c r="E148" s="5" t="s">
        <v>202</v>
      </c>
      <c r="F148" s="1">
        <f>60*60</f>
        <v>3600</v>
      </c>
      <c r="H148" s="5" t="s">
        <v>79</v>
      </c>
      <c r="J148" s="1" t="s">
        <v>201</v>
      </c>
      <c r="K148" s="1">
        <f t="shared" ref="K148:K159" si="41">330*350</f>
        <v>115500</v>
      </c>
      <c r="M148" s="1">
        <v>2420</v>
      </c>
      <c r="N148" s="37">
        <f t="shared" ref="N148:N159" si="42">M148/(K148/3600)</f>
        <v>75.428571428571416</v>
      </c>
      <c r="Y148" s="37">
        <f t="shared" ref="Y148:Y159" si="43">X148/(124740/3600)</f>
        <v>0</v>
      </c>
      <c r="AD148" s="5" t="s">
        <v>94</v>
      </c>
    </row>
    <row r="149" spans="5:37">
      <c r="H149" s="5" t="s">
        <v>80</v>
      </c>
      <c r="J149" s="1" t="s">
        <v>201</v>
      </c>
      <c r="K149" s="1">
        <f t="shared" si="41"/>
        <v>115500</v>
      </c>
      <c r="M149" s="1">
        <v>3210</v>
      </c>
      <c r="N149" s="37">
        <f t="shared" si="42"/>
        <v>100.05194805194805</v>
      </c>
      <c r="S149" s="50" t="s">
        <v>153</v>
      </c>
      <c r="X149" s="1">
        <v>2000</v>
      </c>
      <c r="Y149" s="37">
        <f t="shared" si="43"/>
        <v>57.720057720057724</v>
      </c>
    </row>
    <row r="150" spans="5:37">
      <c r="H150" s="5" t="s">
        <v>81</v>
      </c>
      <c r="J150" s="1" t="s">
        <v>201</v>
      </c>
      <c r="K150" s="1">
        <f t="shared" si="41"/>
        <v>115500</v>
      </c>
      <c r="M150" s="1">
        <v>3010</v>
      </c>
      <c r="N150" s="37">
        <f t="shared" si="42"/>
        <v>93.818181818181813</v>
      </c>
      <c r="Y150" s="37">
        <f t="shared" si="43"/>
        <v>0</v>
      </c>
    </row>
    <row r="151" spans="5:37">
      <c r="H151" s="5" t="s">
        <v>82</v>
      </c>
      <c r="J151" s="1" t="s">
        <v>201</v>
      </c>
      <c r="K151" s="1">
        <f t="shared" si="41"/>
        <v>115500</v>
      </c>
      <c r="M151" s="1">
        <v>4200</v>
      </c>
      <c r="N151" s="37">
        <f t="shared" si="42"/>
        <v>130.90909090909091</v>
      </c>
      <c r="S151" s="50" t="s">
        <v>154</v>
      </c>
      <c r="X151" s="1">
        <v>500</v>
      </c>
      <c r="Y151" s="37">
        <f t="shared" si="43"/>
        <v>14.430014430014431</v>
      </c>
    </row>
    <row r="152" spans="5:37">
      <c r="H152" s="5" t="s">
        <v>83</v>
      </c>
      <c r="J152" s="1" t="s">
        <v>201</v>
      </c>
      <c r="K152" s="1">
        <f t="shared" si="41"/>
        <v>115500</v>
      </c>
      <c r="M152" s="1">
        <v>3700</v>
      </c>
      <c r="N152" s="37">
        <f t="shared" si="42"/>
        <v>115.32467532467531</v>
      </c>
      <c r="Y152" s="37">
        <f t="shared" si="43"/>
        <v>0</v>
      </c>
    </row>
    <row r="153" spans="5:37">
      <c r="H153" s="5" t="s">
        <v>84</v>
      </c>
      <c r="J153" s="1" t="s">
        <v>201</v>
      </c>
      <c r="K153" s="1">
        <f t="shared" si="41"/>
        <v>115500</v>
      </c>
      <c r="M153" s="1">
        <v>4700</v>
      </c>
      <c r="N153" s="37">
        <f t="shared" si="42"/>
        <v>146.49350649350649</v>
      </c>
      <c r="S153" s="50" t="s">
        <v>155</v>
      </c>
      <c r="X153" s="1">
        <v>500</v>
      </c>
      <c r="Y153" s="37">
        <f t="shared" si="43"/>
        <v>14.430014430014431</v>
      </c>
    </row>
    <row r="154" spans="5:37">
      <c r="H154" s="5" t="s">
        <v>85</v>
      </c>
      <c r="J154" s="1" t="s">
        <v>201</v>
      </c>
      <c r="K154" s="1">
        <f t="shared" si="41"/>
        <v>115500</v>
      </c>
      <c r="M154" s="1">
        <v>4700</v>
      </c>
      <c r="N154" s="37">
        <f t="shared" si="42"/>
        <v>146.49350649350649</v>
      </c>
      <c r="Y154" s="37">
        <f t="shared" si="43"/>
        <v>0</v>
      </c>
    </row>
    <row r="155" spans="5:37">
      <c r="H155" s="5" t="s">
        <v>86</v>
      </c>
      <c r="J155" s="1" t="s">
        <v>201</v>
      </c>
      <c r="K155" s="1">
        <f t="shared" si="41"/>
        <v>115500</v>
      </c>
      <c r="M155" s="1">
        <v>7200</v>
      </c>
      <c r="N155" s="37">
        <f t="shared" si="42"/>
        <v>224.41558441558439</v>
      </c>
      <c r="S155" s="50" t="s">
        <v>156</v>
      </c>
      <c r="X155" s="1">
        <v>3000</v>
      </c>
      <c r="Y155" s="37">
        <f t="shared" si="43"/>
        <v>86.580086580086586</v>
      </c>
    </row>
    <row r="156" spans="5:37">
      <c r="H156" s="5" t="s">
        <v>87</v>
      </c>
      <c r="J156" s="1" t="s">
        <v>201</v>
      </c>
      <c r="K156" s="1">
        <f t="shared" si="41"/>
        <v>115500</v>
      </c>
      <c r="M156" s="1">
        <v>5200</v>
      </c>
      <c r="N156" s="37">
        <f t="shared" si="42"/>
        <v>162.07792207792207</v>
      </c>
      <c r="Y156" s="37">
        <f t="shared" si="43"/>
        <v>0</v>
      </c>
    </row>
    <row r="157" spans="5:37">
      <c r="H157" s="5" t="s">
        <v>88</v>
      </c>
      <c r="J157" s="1" t="s">
        <v>201</v>
      </c>
      <c r="K157" s="1">
        <f t="shared" si="41"/>
        <v>115500</v>
      </c>
      <c r="M157" s="1">
        <v>7300</v>
      </c>
      <c r="N157" s="37">
        <f t="shared" si="42"/>
        <v>227.53246753246751</v>
      </c>
      <c r="S157" s="50" t="s">
        <v>157</v>
      </c>
      <c r="X157" s="1">
        <v>5000</v>
      </c>
      <c r="Y157" s="37">
        <f t="shared" si="43"/>
        <v>144.3001443001443</v>
      </c>
    </row>
    <row r="158" spans="5:37">
      <c r="H158" s="5" t="s">
        <v>89</v>
      </c>
      <c r="J158" s="1" t="s">
        <v>201</v>
      </c>
      <c r="K158" s="1">
        <f t="shared" si="41"/>
        <v>115500</v>
      </c>
      <c r="M158" s="1">
        <v>8300</v>
      </c>
      <c r="N158" s="37">
        <f t="shared" si="42"/>
        <v>258.7012987012987</v>
      </c>
      <c r="Y158" s="37">
        <f t="shared" si="43"/>
        <v>0</v>
      </c>
    </row>
    <row r="159" spans="5:37">
      <c r="H159" s="5" t="s">
        <v>90</v>
      </c>
      <c r="J159" s="1" t="s">
        <v>201</v>
      </c>
      <c r="K159" s="1">
        <f t="shared" si="41"/>
        <v>115500</v>
      </c>
      <c r="M159" s="1">
        <v>20000</v>
      </c>
      <c r="N159" s="37">
        <f t="shared" si="42"/>
        <v>623.37662337662334</v>
      </c>
      <c r="S159" s="50" t="s">
        <v>158</v>
      </c>
      <c r="X159" s="1">
        <v>5000</v>
      </c>
      <c r="Y159" s="37">
        <f t="shared" si="43"/>
        <v>144.3001443001443</v>
      </c>
    </row>
    <row r="160" spans="5:37">
      <c r="S160" s="50"/>
    </row>
    <row r="161" spans="5:37">
      <c r="E161" s="17"/>
      <c r="F161" s="23"/>
      <c r="G161" s="23"/>
      <c r="H161" s="17"/>
      <c r="I161" s="23"/>
      <c r="J161" s="23"/>
      <c r="K161" s="23"/>
      <c r="L161" s="23"/>
      <c r="M161" s="23"/>
      <c r="N161" s="17"/>
      <c r="O161" s="23"/>
      <c r="P161" s="23"/>
      <c r="Q161" s="23"/>
      <c r="R161" s="23"/>
      <c r="S161" s="17"/>
      <c r="T161" s="23"/>
      <c r="U161" s="23"/>
      <c r="V161" s="23"/>
      <c r="W161" s="23"/>
      <c r="X161" s="23"/>
      <c r="Y161" s="17"/>
      <c r="Z161" s="23"/>
      <c r="AA161" s="23"/>
      <c r="AB161" s="17"/>
      <c r="AC161" s="23"/>
      <c r="AD161" s="17"/>
      <c r="AE161" s="23"/>
      <c r="AF161" s="23"/>
      <c r="AG161" s="17"/>
      <c r="AH161" s="23"/>
      <c r="AI161" s="23"/>
      <c r="AJ161" s="57"/>
      <c r="AK161" s="23"/>
    </row>
    <row r="162" spans="5:37">
      <c r="E162" s="5" t="s">
        <v>39</v>
      </c>
      <c r="H162" s="5" t="s">
        <v>78</v>
      </c>
      <c r="J162" s="1" t="s">
        <v>201</v>
      </c>
      <c r="K162" s="1">
        <f>330*350</f>
        <v>115500</v>
      </c>
      <c r="M162" s="1">
        <v>2100</v>
      </c>
      <c r="N162" s="37">
        <f>M162/(K162/900)</f>
        <v>16.363636363636363</v>
      </c>
      <c r="S162" s="47" t="s">
        <v>152</v>
      </c>
      <c r="V162" s="4">
        <f>297*420</f>
        <v>124740</v>
      </c>
      <c r="W162" s="4"/>
      <c r="X162" s="27">
        <v>2000</v>
      </c>
      <c r="Y162" s="37">
        <f>X162/(124740/900)</f>
        <v>14.430014430014431</v>
      </c>
      <c r="AD162" s="6" t="s">
        <v>93</v>
      </c>
      <c r="AF162" s="80">
        <f>1000/((330*350)/900)</f>
        <v>7.7922077922077913</v>
      </c>
      <c r="AH162" s="4" t="s">
        <v>67</v>
      </c>
    </row>
    <row r="163" spans="5:37">
      <c r="E163" s="5" t="s">
        <v>202</v>
      </c>
      <c r="F163" s="1">
        <f>30*30</f>
        <v>900</v>
      </c>
      <c r="H163" s="5" t="s">
        <v>79</v>
      </c>
      <c r="J163" s="1" t="s">
        <v>201</v>
      </c>
      <c r="K163" s="1">
        <f t="shared" ref="K163:K174" si="44">330*350</f>
        <v>115500</v>
      </c>
      <c r="M163" s="1">
        <v>2420</v>
      </c>
      <c r="N163" s="37">
        <f t="shared" ref="N163:N174" si="45">M163/(K163/900)</f>
        <v>18.857142857142854</v>
      </c>
      <c r="Y163" s="37">
        <f t="shared" ref="Y163:Y174" si="46">X163/(124740/900)</f>
        <v>0</v>
      </c>
      <c r="AD163" s="5" t="s">
        <v>94</v>
      </c>
    </row>
    <row r="164" spans="5:37">
      <c r="H164" s="5" t="s">
        <v>80</v>
      </c>
      <c r="J164" s="1" t="s">
        <v>201</v>
      </c>
      <c r="K164" s="1">
        <f t="shared" si="44"/>
        <v>115500</v>
      </c>
      <c r="M164" s="1">
        <v>3210</v>
      </c>
      <c r="N164" s="37">
        <f t="shared" si="45"/>
        <v>25.012987012987011</v>
      </c>
      <c r="S164" s="50" t="s">
        <v>153</v>
      </c>
      <c r="X164" s="1">
        <v>2000</v>
      </c>
      <c r="Y164" s="37">
        <f t="shared" si="46"/>
        <v>14.430014430014431</v>
      </c>
    </row>
    <row r="165" spans="5:37">
      <c r="H165" s="5" t="s">
        <v>81</v>
      </c>
      <c r="J165" s="1" t="s">
        <v>201</v>
      </c>
      <c r="K165" s="1">
        <f t="shared" si="44"/>
        <v>115500</v>
      </c>
      <c r="M165" s="1">
        <v>3010</v>
      </c>
      <c r="N165" s="37">
        <f t="shared" si="45"/>
        <v>23.454545454545453</v>
      </c>
      <c r="Y165" s="37">
        <f t="shared" si="46"/>
        <v>0</v>
      </c>
    </row>
    <row r="166" spans="5:37">
      <c r="H166" s="5" t="s">
        <v>82</v>
      </c>
      <c r="J166" s="1" t="s">
        <v>201</v>
      </c>
      <c r="K166" s="1">
        <f t="shared" si="44"/>
        <v>115500</v>
      </c>
      <c r="M166" s="1">
        <v>4200</v>
      </c>
      <c r="N166" s="37">
        <f t="shared" si="45"/>
        <v>32.727272727272727</v>
      </c>
      <c r="S166" s="50" t="s">
        <v>154</v>
      </c>
      <c r="X166" s="1">
        <v>500</v>
      </c>
      <c r="Y166" s="37">
        <f t="shared" si="46"/>
        <v>3.6075036075036078</v>
      </c>
    </row>
    <row r="167" spans="5:37">
      <c r="H167" s="5" t="s">
        <v>83</v>
      </c>
      <c r="J167" s="1" t="s">
        <v>201</v>
      </c>
      <c r="K167" s="1">
        <f t="shared" si="44"/>
        <v>115500</v>
      </c>
      <c r="M167" s="1">
        <v>3700</v>
      </c>
      <c r="N167" s="37">
        <f t="shared" si="45"/>
        <v>28.831168831168828</v>
      </c>
      <c r="Y167" s="37">
        <f t="shared" si="46"/>
        <v>0</v>
      </c>
    </row>
    <row r="168" spans="5:37">
      <c r="H168" s="5" t="s">
        <v>84</v>
      </c>
      <c r="J168" s="1" t="s">
        <v>201</v>
      </c>
      <c r="K168" s="1">
        <f t="shared" si="44"/>
        <v>115500</v>
      </c>
      <c r="M168" s="1">
        <v>4700</v>
      </c>
      <c r="N168" s="37">
        <f t="shared" si="45"/>
        <v>36.623376623376622</v>
      </c>
      <c r="S168" s="50" t="s">
        <v>155</v>
      </c>
      <c r="X168" s="1">
        <v>500</v>
      </c>
      <c r="Y168" s="37">
        <f t="shared" si="46"/>
        <v>3.6075036075036078</v>
      </c>
    </row>
    <row r="169" spans="5:37">
      <c r="H169" s="5" t="s">
        <v>85</v>
      </c>
      <c r="J169" s="1" t="s">
        <v>201</v>
      </c>
      <c r="K169" s="1">
        <f t="shared" si="44"/>
        <v>115500</v>
      </c>
      <c r="M169" s="1">
        <v>4700</v>
      </c>
      <c r="N169" s="37">
        <f t="shared" si="45"/>
        <v>36.623376623376622</v>
      </c>
      <c r="Y169" s="37">
        <f t="shared" si="46"/>
        <v>0</v>
      </c>
    </row>
    <row r="170" spans="5:37">
      <c r="H170" s="5" t="s">
        <v>86</v>
      </c>
      <c r="J170" s="1" t="s">
        <v>201</v>
      </c>
      <c r="K170" s="1">
        <f t="shared" si="44"/>
        <v>115500</v>
      </c>
      <c r="M170" s="1">
        <v>7200</v>
      </c>
      <c r="N170" s="37">
        <f t="shared" si="45"/>
        <v>56.103896103896098</v>
      </c>
      <c r="S170" s="50" t="s">
        <v>156</v>
      </c>
      <c r="X170" s="1">
        <v>3000</v>
      </c>
      <c r="Y170" s="37">
        <f t="shared" si="46"/>
        <v>21.645021645021647</v>
      </c>
    </row>
    <row r="171" spans="5:37">
      <c r="H171" s="5" t="s">
        <v>87</v>
      </c>
      <c r="J171" s="1" t="s">
        <v>201</v>
      </c>
      <c r="K171" s="1">
        <f t="shared" si="44"/>
        <v>115500</v>
      </c>
      <c r="M171" s="1">
        <v>5200</v>
      </c>
      <c r="N171" s="37">
        <f t="shared" si="45"/>
        <v>40.519480519480517</v>
      </c>
      <c r="Y171" s="37">
        <f t="shared" si="46"/>
        <v>0</v>
      </c>
    </row>
    <row r="172" spans="5:37">
      <c r="H172" s="5" t="s">
        <v>88</v>
      </c>
      <c r="J172" s="1" t="s">
        <v>201</v>
      </c>
      <c r="K172" s="1">
        <f t="shared" si="44"/>
        <v>115500</v>
      </c>
      <c r="M172" s="1">
        <v>7300</v>
      </c>
      <c r="N172" s="37">
        <f t="shared" si="45"/>
        <v>56.883116883116877</v>
      </c>
      <c r="S172" s="50" t="s">
        <v>157</v>
      </c>
      <c r="X172" s="1">
        <v>5000</v>
      </c>
      <c r="Y172" s="37">
        <f t="shared" si="46"/>
        <v>36.075036075036074</v>
      </c>
    </row>
    <row r="173" spans="5:37">
      <c r="H173" s="5" t="s">
        <v>89</v>
      </c>
      <c r="J173" s="1" t="s">
        <v>201</v>
      </c>
      <c r="K173" s="1">
        <f t="shared" si="44"/>
        <v>115500</v>
      </c>
      <c r="M173" s="1">
        <v>8300</v>
      </c>
      <c r="N173" s="37">
        <f t="shared" si="45"/>
        <v>64.675324675324674</v>
      </c>
      <c r="Y173" s="37">
        <f t="shared" si="46"/>
        <v>0</v>
      </c>
    </row>
    <row r="174" spans="5:37">
      <c r="H174" s="5" t="s">
        <v>90</v>
      </c>
      <c r="J174" s="1" t="s">
        <v>201</v>
      </c>
      <c r="K174" s="1">
        <f t="shared" si="44"/>
        <v>115500</v>
      </c>
      <c r="M174" s="1">
        <v>20000</v>
      </c>
      <c r="N174" s="37">
        <f t="shared" si="45"/>
        <v>155.84415584415584</v>
      </c>
      <c r="S174" s="50" t="s">
        <v>158</v>
      </c>
      <c r="X174" s="1">
        <v>5000</v>
      </c>
      <c r="Y174" s="37">
        <f t="shared" si="46"/>
        <v>36.075036075036074</v>
      </c>
    </row>
    <row r="175" spans="5:37">
      <c r="S175" s="50"/>
    </row>
    <row r="176" spans="5:37">
      <c r="E176" s="17"/>
      <c r="F176" s="23"/>
      <c r="G176" s="23"/>
      <c r="H176" s="17"/>
      <c r="I176" s="23"/>
      <c r="J176" s="23"/>
      <c r="K176" s="23"/>
      <c r="L176" s="23"/>
      <c r="M176" s="23"/>
      <c r="N176" s="17"/>
      <c r="O176" s="23"/>
      <c r="P176" s="23"/>
      <c r="Q176" s="23"/>
      <c r="R176" s="23"/>
      <c r="S176" s="17"/>
      <c r="T176" s="23"/>
      <c r="U176" s="23"/>
      <c r="V176" s="23"/>
      <c r="W176" s="23"/>
      <c r="X176" s="23"/>
      <c r="Y176" s="17"/>
      <c r="Z176" s="23"/>
      <c r="AA176" s="23"/>
      <c r="AB176" s="17"/>
      <c r="AC176" s="23"/>
      <c r="AD176" s="17"/>
      <c r="AE176" s="23"/>
      <c r="AF176" s="23"/>
      <c r="AG176" s="17"/>
      <c r="AH176" s="23"/>
      <c r="AI176" s="23"/>
      <c r="AJ176" s="57"/>
      <c r="AK176" s="23"/>
    </row>
    <row r="177" spans="5:40">
      <c r="E177" s="5" t="s">
        <v>40</v>
      </c>
      <c r="H177" s="5" t="s">
        <v>78</v>
      </c>
      <c r="J177" s="4" t="s">
        <v>201</v>
      </c>
      <c r="K177" s="4">
        <f>330*350</f>
        <v>115500</v>
      </c>
      <c r="L177" s="4"/>
      <c r="M177" s="27">
        <v>2100</v>
      </c>
      <c r="N177" s="36">
        <f>M177/(K177/1600)</f>
        <v>29.09090909090909</v>
      </c>
      <c r="S177" s="47" t="s">
        <v>152</v>
      </c>
      <c r="V177" s="4">
        <f>297*420</f>
        <v>124740</v>
      </c>
      <c r="W177" s="4"/>
      <c r="X177" s="27">
        <v>2000</v>
      </c>
      <c r="Y177" s="37">
        <f>X177/(124740/1600)</f>
        <v>25.653358986692318</v>
      </c>
      <c r="AD177" s="6" t="s">
        <v>93</v>
      </c>
      <c r="AF177" s="80">
        <f>1000/((330*350)/1600)</f>
        <v>13.852813852813853</v>
      </c>
      <c r="AH177" s="4" t="s">
        <v>67</v>
      </c>
    </row>
    <row r="178" spans="5:40">
      <c r="E178" s="5" t="s">
        <v>202</v>
      </c>
      <c r="F178" s="1">
        <f>40*40</f>
        <v>1600</v>
      </c>
      <c r="H178" s="5" t="s">
        <v>79</v>
      </c>
      <c r="J178" s="1" t="s">
        <v>201</v>
      </c>
      <c r="K178" s="1">
        <f t="shared" ref="K178:K189" si="47">330*350</f>
        <v>115500</v>
      </c>
      <c r="M178" s="1">
        <v>2420</v>
      </c>
      <c r="N178" s="37">
        <f t="shared" ref="N178:N189" si="48">M178/(K178/1600)</f>
        <v>33.523809523809526</v>
      </c>
      <c r="Y178" s="37">
        <f t="shared" ref="Y178:Y189" si="49">X178/(124740/1600)</f>
        <v>0</v>
      </c>
      <c r="AD178" s="5" t="s">
        <v>94</v>
      </c>
    </row>
    <row r="179" spans="5:40">
      <c r="H179" s="5" t="s">
        <v>80</v>
      </c>
      <c r="J179" s="1" t="s">
        <v>201</v>
      </c>
      <c r="K179" s="1">
        <f t="shared" si="47"/>
        <v>115500</v>
      </c>
      <c r="M179" s="1">
        <v>3210</v>
      </c>
      <c r="N179" s="37">
        <f t="shared" si="48"/>
        <v>44.467532467532465</v>
      </c>
      <c r="S179" s="50" t="s">
        <v>153</v>
      </c>
      <c r="X179" s="1">
        <v>2000</v>
      </c>
      <c r="Y179" s="37">
        <f t="shared" si="49"/>
        <v>25.653358986692318</v>
      </c>
      <c r="AL179" s="17"/>
      <c r="AM179" s="23"/>
      <c r="AN179" s="23"/>
    </row>
    <row r="180" spans="5:40">
      <c r="H180" s="5" t="s">
        <v>81</v>
      </c>
      <c r="J180" s="1" t="s">
        <v>201</v>
      </c>
      <c r="K180" s="1">
        <f t="shared" si="47"/>
        <v>115500</v>
      </c>
      <c r="M180" s="1">
        <v>3010</v>
      </c>
      <c r="N180" s="37">
        <f t="shared" si="48"/>
        <v>41.696969696969695</v>
      </c>
      <c r="Y180" s="37">
        <f t="shared" si="49"/>
        <v>0</v>
      </c>
    </row>
    <row r="181" spans="5:40">
      <c r="H181" s="5" t="s">
        <v>82</v>
      </c>
      <c r="J181" s="1" t="s">
        <v>201</v>
      </c>
      <c r="K181" s="1">
        <f t="shared" si="47"/>
        <v>115500</v>
      </c>
      <c r="M181" s="1">
        <v>4200</v>
      </c>
      <c r="N181" s="37">
        <f t="shared" si="48"/>
        <v>58.18181818181818</v>
      </c>
      <c r="S181" s="50" t="s">
        <v>154</v>
      </c>
      <c r="X181" s="1">
        <v>500</v>
      </c>
      <c r="Y181" s="37">
        <f t="shared" si="49"/>
        <v>6.4133397466730795</v>
      </c>
    </row>
    <row r="182" spans="5:40">
      <c r="H182" s="5" t="s">
        <v>83</v>
      </c>
      <c r="J182" s="1" t="s">
        <v>201</v>
      </c>
      <c r="K182" s="1">
        <f t="shared" si="47"/>
        <v>115500</v>
      </c>
      <c r="M182" s="1">
        <v>3700</v>
      </c>
      <c r="N182" s="37">
        <f t="shared" si="48"/>
        <v>51.255411255411254</v>
      </c>
      <c r="Y182" s="37">
        <f t="shared" si="49"/>
        <v>0</v>
      </c>
    </row>
    <row r="183" spans="5:40">
      <c r="H183" s="5" t="s">
        <v>84</v>
      </c>
      <c r="J183" s="1" t="s">
        <v>201</v>
      </c>
      <c r="K183" s="1">
        <f t="shared" si="47"/>
        <v>115500</v>
      </c>
      <c r="M183" s="1">
        <v>4700</v>
      </c>
      <c r="N183" s="37">
        <f t="shared" si="48"/>
        <v>65.108225108225113</v>
      </c>
      <c r="S183" s="50" t="s">
        <v>155</v>
      </c>
      <c r="X183" s="1">
        <v>500</v>
      </c>
      <c r="Y183" s="37">
        <f t="shared" si="49"/>
        <v>6.4133397466730795</v>
      </c>
    </row>
    <row r="184" spans="5:40">
      <c r="H184" s="5" t="s">
        <v>85</v>
      </c>
      <c r="J184" s="1" t="s">
        <v>201</v>
      </c>
      <c r="K184" s="1">
        <f t="shared" si="47"/>
        <v>115500</v>
      </c>
      <c r="M184" s="1">
        <v>4700</v>
      </c>
      <c r="N184" s="37">
        <f t="shared" si="48"/>
        <v>65.108225108225113</v>
      </c>
      <c r="Y184" s="37">
        <f t="shared" si="49"/>
        <v>0</v>
      </c>
    </row>
    <row r="185" spans="5:40">
      <c r="H185" s="5" t="s">
        <v>86</v>
      </c>
      <c r="J185" s="1" t="s">
        <v>201</v>
      </c>
      <c r="K185" s="1">
        <f t="shared" si="47"/>
        <v>115500</v>
      </c>
      <c r="M185" s="1">
        <v>7200</v>
      </c>
      <c r="N185" s="37">
        <f t="shared" si="48"/>
        <v>99.740259740259745</v>
      </c>
      <c r="S185" s="50" t="s">
        <v>156</v>
      </c>
      <c r="X185" s="1">
        <v>3000</v>
      </c>
      <c r="Y185" s="37">
        <f t="shared" si="49"/>
        <v>38.48003848003848</v>
      </c>
    </row>
    <row r="186" spans="5:40">
      <c r="H186" s="5" t="s">
        <v>87</v>
      </c>
      <c r="J186" s="1" t="s">
        <v>201</v>
      </c>
      <c r="K186" s="1">
        <f t="shared" si="47"/>
        <v>115500</v>
      </c>
      <c r="M186" s="1">
        <v>5200</v>
      </c>
      <c r="N186" s="37">
        <f t="shared" si="48"/>
        <v>72.03463203463204</v>
      </c>
      <c r="Y186" s="37">
        <f t="shared" si="49"/>
        <v>0</v>
      </c>
    </row>
    <row r="187" spans="5:40">
      <c r="H187" s="5" t="s">
        <v>88</v>
      </c>
      <c r="J187" s="1" t="s">
        <v>201</v>
      </c>
      <c r="K187" s="1">
        <f t="shared" si="47"/>
        <v>115500</v>
      </c>
      <c r="M187" s="1">
        <v>7300</v>
      </c>
      <c r="N187" s="37">
        <f t="shared" si="48"/>
        <v>101.12554112554112</v>
      </c>
      <c r="S187" s="50" t="s">
        <v>157</v>
      </c>
      <c r="X187" s="1">
        <v>5000</v>
      </c>
      <c r="Y187" s="37">
        <f t="shared" si="49"/>
        <v>64.133397466730798</v>
      </c>
    </row>
    <row r="188" spans="5:40">
      <c r="H188" s="5" t="s">
        <v>89</v>
      </c>
      <c r="J188" s="1" t="s">
        <v>201</v>
      </c>
      <c r="K188" s="1">
        <f t="shared" si="47"/>
        <v>115500</v>
      </c>
      <c r="M188" s="1">
        <v>8300</v>
      </c>
      <c r="N188" s="37">
        <f t="shared" si="48"/>
        <v>114.97835497835497</v>
      </c>
      <c r="Y188" s="37">
        <f t="shared" si="49"/>
        <v>0</v>
      </c>
    </row>
    <row r="189" spans="5:40">
      <c r="H189" s="5" t="s">
        <v>90</v>
      </c>
      <c r="J189" s="1" t="s">
        <v>201</v>
      </c>
      <c r="K189" s="1">
        <f t="shared" si="47"/>
        <v>115500</v>
      </c>
      <c r="M189" s="1">
        <v>20000</v>
      </c>
      <c r="N189" s="37">
        <f t="shared" si="48"/>
        <v>277.05627705627705</v>
      </c>
      <c r="S189" s="50" t="s">
        <v>158</v>
      </c>
      <c r="X189" s="1">
        <v>5000</v>
      </c>
      <c r="Y189" s="37">
        <f t="shared" si="49"/>
        <v>64.133397466730798</v>
      </c>
    </row>
    <row r="190" spans="5:40">
      <c r="S190" s="50"/>
    </row>
    <row r="191" spans="5:40">
      <c r="E191" s="17"/>
      <c r="F191" s="23"/>
      <c r="G191" s="23"/>
      <c r="H191" s="17"/>
      <c r="I191" s="23"/>
      <c r="J191" s="23"/>
      <c r="K191" s="23"/>
      <c r="L191" s="23"/>
      <c r="M191" s="23"/>
      <c r="N191" s="17"/>
      <c r="O191" s="23"/>
      <c r="P191" s="23"/>
      <c r="Q191" s="23"/>
      <c r="R191" s="23"/>
      <c r="S191" s="17"/>
      <c r="T191" s="23"/>
      <c r="U191" s="23"/>
      <c r="V191" s="23"/>
      <c r="W191" s="23"/>
      <c r="X191" s="23"/>
      <c r="Y191" s="17"/>
      <c r="Z191" s="23"/>
      <c r="AA191" s="23"/>
      <c r="AB191" s="17"/>
      <c r="AC191" s="23"/>
      <c r="AD191" s="17"/>
      <c r="AE191" s="23"/>
      <c r="AF191" s="23"/>
      <c r="AG191" s="17"/>
      <c r="AH191" s="23"/>
      <c r="AI191" s="23"/>
      <c r="AJ191" s="57"/>
      <c r="AK191" s="23"/>
    </row>
    <row r="192" spans="5:40">
      <c r="E192" s="5" t="s">
        <v>18</v>
      </c>
      <c r="H192" s="5" t="s">
        <v>78</v>
      </c>
      <c r="J192" s="4" t="s">
        <v>201</v>
      </c>
      <c r="K192" s="4">
        <f>330*350</f>
        <v>115500</v>
      </c>
      <c r="L192" s="4"/>
      <c r="M192" s="27">
        <v>2100</v>
      </c>
      <c r="N192" s="36">
        <f>M192/(K192/2500)</f>
        <v>45.454545454545453</v>
      </c>
      <c r="S192" s="47" t="s">
        <v>152</v>
      </c>
      <c r="V192" s="4">
        <f>297*420</f>
        <v>124740</v>
      </c>
      <c r="W192" s="4"/>
      <c r="X192" s="27">
        <v>2000</v>
      </c>
      <c r="Y192" s="37">
        <f>X192/(124740/2500)</f>
        <v>40.083373416706749</v>
      </c>
      <c r="AD192" s="6" t="s">
        <v>93</v>
      </c>
      <c r="AF192" s="80">
        <f>1000/((330*350)/2500)</f>
        <v>21.645021645021643</v>
      </c>
      <c r="AH192" s="4" t="s">
        <v>67</v>
      </c>
    </row>
    <row r="193" spans="5:37">
      <c r="E193" s="5" t="s">
        <v>202</v>
      </c>
      <c r="F193" s="1">
        <f>50*50</f>
        <v>2500</v>
      </c>
      <c r="H193" s="5" t="s">
        <v>79</v>
      </c>
      <c r="J193" s="1" t="s">
        <v>201</v>
      </c>
      <c r="K193" s="1">
        <f t="shared" ref="K193:K204" si="50">330*350</f>
        <v>115500</v>
      </c>
      <c r="M193" s="1">
        <v>2420</v>
      </c>
      <c r="N193" s="37">
        <f t="shared" ref="N193:N204" si="51">M193/(K193/2500)</f>
        <v>52.38095238095238</v>
      </c>
      <c r="Y193" s="37">
        <f t="shared" ref="Y193:Y204" si="52">X193/(124740/2500)</f>
        <v>0</v>
      </c>
      <c r="AD193" s="5" t="s">
        <v>94</v>
      </c>
    </row>
    <row r="194" spans="5:37">
      <c r="H194" s="5" t="s">
        <v>80</v>
      </c>
      <c r="J194" s="1" t="s">
        <v>201</v>
      </c>
      <c r="K194" s="1">
        <f t="shared" si="50"/>
        <v>115500</v>
      </c>
      <c r="M194" s="1">
        <v>3210</v>
      </c>
      <c r="N194" s="37">
        <f t="shared" si="51"/>
        <v>69.480519480519476</v>
      </c>
      <c r="S194" s="50" t="s">
        <v>153</v>
      </c>
      <c r="X194" s="1">
        <v>2000</v>
      </c>
      <c r="Y194" s="37">
        <f t="shared" si="52"/>
        <v>40.083373416706749</v>
      </c>
    </row>
    <row r="195" spans="5:37">
      <c r="H195" s="5" t="s">
        <v>81</v>
      </c>
      <c r="J195" s="1" t="s">
        <v>201</v>
      </c>
      <c r="K195" s="1">
        <f t="shared" si="50"/>
        <v>115500</v>
      </c>
      <c r="M195" s="1">
        <v>3010</v>
      </c>
      <c r="N195" s="37">
        <f t="shared" si="51"/>
        <v>65.151515151515142</v>
      </c>
      <c r="Y195" s="37">
        <f t="shared" si="52"/>
        <v>0</v>
      </c>
    </row>
    <row r="196" spans="5:37">
      <c r="H196" s="5" t="s">
        <v>82</v>
      </c>
      <c r="J196" s="1" t="s">
        <v>201</v>
      </c>
      <c r="K196" s="1">
        <f t="shared" si="50"/>
        <v>115500</v>
      </c>
      <c r="M196" s="1">
        <v>4200</v>
      </c>
      <c r="N196" s="37">
        <f t="shared" si="51"/>
        <v>90.909090909090907</v>
      </c>
      <c r="S196" s="50" t="s">
        <v>154</v>
      </c>
      <c r="X196" s="1">
        <v>500</v>
      </c>
      <c r="Y196" s="37">
        <f t="shared" si="52"/>
        <v>10.020843354176687</v>
      </c>
    </row>
    <row r="197" spans="5:37">
      <c r="H197" s="5" t="s">
        <v>83</v>
      </c>
      <c r="J197" s="1" t="s">
        <v>201</v>
      </c>
      <c r="K197" s="1">
        <f t="shared" si="50"/>
        <v>115500</v>
      </c>
      <c r="M197" s="1">
        <v>3700</v>
      </c>
      <c r="N197" s="37">
        <f t="shared" si="51"/>
        <v>80.086580086580085</v>
      </c>
      <c r="Y197" s="37">
        <f t="shared" si="52"/>
        <v>0</v>
      </c>
    </row>
    <row r="198" spans="5:37">
      <c r="H198" s="5" t="s">
        <v>84</v>
      </c>
      <c r="J198" s="1" t="s">
        <v>201</v>
      </c>
      <c r="K198" s="1">
        <f t="shared" si="50"/>
        <v>115500</v>
      </c>
      <c r="M198" s="1">
        <v>4700</v>
      </c>
      <c r="N198" s="37">
        <f t="shared" si="51"/>
        <v>101.73160173160173</v>
      </c>
      <c r="S198" s="50" t="s">
        <v>155</v>
      </c>
      <c r="X198" s="1">
        <v>500</v>
      </c>
      <c r="Y198" s="37">
        <f t="shared" si="52"/>
        <v>10.020843354176687</v>
      </c>
    </row>
    <row r="199" spans="5:37">
      <c r="H199" s="5" t="s">
        <v>85</v>
      </c>
      <c r="J199" s="1" t="s">
        <v>201</v>
      </c>
      <c r="K199" s="1">
        <f t="shared" si="50"/>
        <v>115500</v>
      </c>
      <c r="M199" s="1">
        <v>4700</v>
      </c>
      <c r="N199" s="37">
        <f t="shared" si="51"/>
        <v>101.73160173160173</v>
      </c>
      <c r="Y199" s="37">
        <f t="shared" si="52"/>
        <v>0</v>
      </c>
    </row>
    <row r="200" spans="5:37">
      <c r="H200" s="5" t="s">
        <v>86</v>
      </c>
      <c r="J200" s="1" t="s">
        <v>201</v>
      </c>
      <c r="K200" s="1">
        <f t="shared" si="50"/>
        <v>115500</v>
      </c>
      <c r="M200" s="1">
        <v>7200</v>
      </c>
      <c r="N200" s="37">
        <f t="shared" si="51"/>
        <v>155.84415584415584</v>
      </c>
      <c r="S200" s="50" t="s">
        <v>156</v>
      </c>
      <c r="X200" s="1">
        <v>3000</v>
      </c>
      <c r="Y200" s="37">
        <f t="shared" si="52"/>
        <v>60.125060125060124</v>
      </c>
    </row>
    <row r="201" spans="5:37">
      <c r="H201" s="5" t="s">
        <v>87</v>
      </c>
      <c r="J201" s="1" t="s">
        <v>201</v>
      </c>
      <c r="K201" s="1">
        <f t="shared" si="50"/>
        <v>115500</v>
      </c>
      <c r="M201" s="1">
        <v>5200</v>
      </c>
      <c r="N201" s="37">
        <f t="shared" si="51"/>
        <v>112.55411255411255</v>
      </c>
      <c r="Y201" s="37">
        <f t="shared" si="52"/>
        <v>0</v>
      </c>
    </row>
    <row r="202" spans="5:37">
      <c r="H202" s="5" t="s">
        <v>88</v>
      </c>
      <c r="J202" s="1" t="s">
        <v>201</v>
      </c>
      <c r="K202" s="1">
        <f t="shared" si="50"/>
        <v>115500</v>
      </c>
      <c r="M202" s="1">
        <v>7300</v>
      </c>
      <c r="N202" s="37">
        <f t="shared" si="51"/>
        <v>158.00865800865799</v>
      </c>
      <c r="S202" s="50" t="s">
        <v>157</v>
      </c>
      <c r="X202" s="1">
        <v>5000</v>
      </c>
      <c r="Y202" s="37">
        <f t="shared" si="52"/>
        <v>100.20843354176688</v>
      </c>
    </row>
    <row r="203" spans="5:37">
      <c r="H203" s="5" t="s">
        <v>89</v>
      </c>
      <c r="J203" s="1" t="s">
        <v>201</v>
      </c>
      <c r="K203" s="1">
        <f t="shared" si="50"/>
        <v>115500</v>
      </c>
      <c r="M203" s="1">
        <v>8300</v>
      </c>
      <c r="N203" s="37">
        <f t="shared" si="51"/>
        <v>179.65367965367963</v>
      </c>
      <c r="Y203" s="37">
        <f t="shared" si="52"/>
        <v>0</v>
      </c>
    </row>
    <row r="204" spans="5:37">
      <c r="H204" s="5" t="s">
        <v>90</v>
      </c>
      <c r="J204" s="1" t="s">
        <v>201</v>
      </c>
      <c r="K204" s="1">
        <f t="shared" si="50"/>
        <v>115500</v>
      </c>
      <c r="M204" s="1">
        <v>20000</v>
      </c>
      <c r="N204" s="37">
        <f t="shared" si="51"/>
        <v>432.90043290043286</v>
      </c>
      <c r="S204" s="50" t="s">
        <v>158</v>
      </c>
      <c r="X204" s="1">
        <v>5000</v>
      </c>
      <c r="Y204" s="37">
        <f t="shared" si="52"/>
        <v>100.20843354176688</v>
      </c>
    </row>
    <row r="205" spans="5:37">
      <c r="S205" s="50"/>
    </row>
    <row r="206" spans="5:37">
      <c r="E206" s="17"/>
      <c r="F206" s="23"/>
      <c r="G206" s="23"/>
      <c r="H206" s="17"/>
      <c r="I206" s="23"/>
      <c r="J206" s="23"/>
      <c r="K206" s="23"/>
      <c r="L206" s="23"/>
      <c r="M206" s="23"/>
      <c r="N206" s="17"/>
      <c r="O206" s="23"/>
      <c r="P206" s="23"/>
      <c r="Q206" s="23"/>
      <c r="R206" s="23"/>
      <c r="S206" s="17"/>
      <c r="T206" s="23"/>
      <c r="U206" s="23"/>
      <c r="V206" s="23"/>
      <c r="W206" s="23"/>
      <c r="X206" s="23"/>
      <c r="Y206" s="17"/>
      <c r="Z206" s="23"/>
      <c r="AA206" s="23"/>
      <c r="AB206" s="17"/>
      <c r="AC206" s="23"/>
      <c r="AD206" s="17"/>
      <c r="AE206" s="23"/>
      <c r="AF206" s="23"/>
      <c r="AG206" s="17"/>
      <c r="AH206" s="23"/>
      <c r="AI206" s="23"/>
      <c r="AJ206" s="57"/>
      <c r="AK206" s="23"/>
    </row>
    <row r="207" spans="5:37">
      <c r="E207" s="5" t="s">
        <v>35</v>
      </c>
      <c r="H207" s="5" t="s">
        <v>78</v>
      </c>
      <c r="J207" s="4" t="s">
        <v>201</v>
      </c>
      <c r="K207" s="4">
        <f>330*350</f>
        <v>115500</v>
      </c>
      <c r="L207" s="4"/>
      <c r="M207" s="27">
        <v>2100</v>
      </c>
      <c r="N207" s="37">
        <f>M207/(K207/3600)</f>
        <v>65.454545454545453</v>
      </c>
      <c r="S207" s="47" t="s">
        <v>152</v>
      </c>
      <c r="V207" s="4">
        <f>297*420</f>
        <v>124740</v>
      </c>
      <c r="W207" s="4"/>
      <c r="X207" s="27">
        <v>2000</v>
      </c>
      <c r="Y207" s="37">
        <f>X207/(124740/3600)</f>
        <v>57.720057720057724</v>
      </c>
      <c r="AD207" s="6" t="s">
        <v>93</v>
      </c>
      <c r="AF207" s="80">
        <f>1000/((330*350)/3600)</f>
        <v>31.168831168831165</v>
      </c>
      <c r="AH207" s="4" t="s">
        <v>67</v>
      </c>
    </row>
    <row r="208" spans="5:37">
      <c r="E208" s="5" t="s">
        <v>202</v>
      </c>
      <c r="F208" s="1">
        <f>60*60</f>
        <v>3600</v>
      </c>
      <c r="H208" s="5" t="s">
        <v>79</v>
      </c>
      <c r="J208" s="1" t="s">
        <v>201</v>
      </c>
      <c r="K208" s="1">
        <f t="shared" ref="K208:K219" si="53">330*350</f>
        <v>115500</v>
      </c>
      <c r="M208" s="1">
        <v>2420</v>
      </c>
      <c r="N208" s="37">
        <f t="shared" ref="N208:N219" si="54">M208/(K208/3600)</f>
        <v>75.428571428571416</v>
      </c>
      <c r="Y208" s="37">
        <f t="shared" ref="Y208:Y219" si="55">X208/(124740/3600)</f>
        <v>0</v>
      </c>
      <c r="AD208" s="5" t="s">
        <v>94</v>
      </c>
    </row>
    <row r="209" spans="5:37">
      <c r="H209" s="5" t="s">
        <v>80</v>
      </c>
      <c r="J209" s="1" t="s">
        <v>201</v>
      </c>
      <c r="K209" s="1">
        <f t="shared" si="53"/>
        <v>115500</v>
      </c>
      <c r="M209" s="1">
        <v>3210</v>
      </c>
      <c r="N209" s="37">
        <f t="shared" si="54"/>
        <v>100.05194805194805</v>
      </c>
      <c r="S209" s="50" t="s">
        <v>153</v>
      </c>
      <c r="X209" s="1">
        <v>2000</v>
      </c>
      <c r="Y209" s="37">
        <f t="shared" si="55"/>
        <v>57.720057720057724</v>
      </c>
    </row>
    <row r="210" spans="5:37">
      <c r="H210" s="5" t="s">
        <v>81</v>
      </c>
      <c r="J210" s="1" t="s">
        <v>201</v>
      </c>
      <c r="K210" s="1">
        <f t="shared" si="53"/>
        <v>115500</v>
      </c>
      <c r="M210" s="1">
        <v>3010</v>
      </c>
      <c r="N210" s="37">
        <f t="shared" si="54"/>
        <v>93.818181818181813</v>
      </c>
      <c r="Y210" s="37">
        <f t="shared" si="55"/>
        <v>0</v>
      </c>
    </row>
    <row r="211" spans="5:37">
      <c r="H211" s="5" t="s">
        <v>82</v>
      </c>
      <c r="J211" s="1" t="s">
        <v>201</v>
      </c>
      <c r="K211" s="1">
        <f t="shared" si="53"/>
        <v>115500</v>
      </c>
      <c r="M211" s="1">
        <v>4200</v>
      </c>
      <c r="N211" s="37">
        <f t="shared" si="54"/>
        <v>130.90909090909091</v>
      </c>
      <c r="S211" s="50" t="s">
        <v>154</v>
      </c>
      <c r="X211" s="1">
        <v>500</v>
      </c>
      <c r="Y211" s="37">
        <f t="shared" si="55"/>
        <v>14.430014430014431</v>
      </c>
    </row>
    <row r="212" spans="5:37">
      <c r="H212" s="5" t="s">
        <v>83</v>
      </c>
      <c r="J212" s="1" t="s">
        <v>201</v>
      </c>
      <c r="K212" s="1">
        <f t="shared" si="53"/>
        <v>115500</v>
      </c>
      <c r="M212" s="1">
        <v>3700</v>
      </c>
      <c r="N212" s="37">
        <f t="shared" si="54"/>
        <v>115.32467532467531</v>
      </c>
      <c r="Y212" s="37">
        <f t="shared" si="55"/>
        <v>0</v>
      </c>
    </row>
    <row r="213" spans="5:37">
      <c r="H213" s="5" t="s">
        <v>84</v>
      </c>
      <c r="J213" s="1" t="s">
        <v>201</v>
      </c>
      <c r="K213" s="1">
        <f t="shared" si="53"/>
        <v>115500</v>
      </c>
      <c r="M213" s="1">
        <v>4700</v>
      </c>
      <c r="N213" s="37">
        <f t="shared" si="54"/>
        <v>146.49350649350649</v>
      </c>
      <c r="S213" s="50" t="s">
        <v>155</v>
      </c>
      <c r="X213" s="1">
        <v>500</v>
      </c>
      <c r="Y213" s="37">
        <f t="shared" si="55"/>
        <v>14.430014430014431</v>
      </c>
    </row>
    <row r="214" spans="5:37">
      <c r="H214" s="5" t="s">
        <v>85</v>
      </c>
      <c r="J214" s="1" t="s">
        <v>201</v>
      </c>
      <c r="K214" s="1">
        <f t="shared" si="53"/>
        <v>115500</v>
      </c>
      <c r="M214" s="1">
        <v>4700</v>
      </c>
      <c r="N214" s="37">
        <f t="shared" si="54"/>
        <v>146.49350649350649</v>
      </c>
      <c r="Y214" s="37">
        <f t="shared" si="55"/>
        <v>0</v>
      </c>
    </row>
    <row r="215" spans="5:37">
      <c r="H215" s="5" t="s">
        <v>86</v>
      </c>
      <c r="J215" s="1" t="s">
        <v>201</v>
      </c>
      <c r="K215" s="1">
        <f t="shared" si="53"/>
        <v>115500</v>
      </c>
      <c r="M215" s="1">
        <v>7200</v>
      </c>
      <c r="N215" s="37">
        <f t="shared" si="54"/>
        <v>224.41558441558439</v>
      </c>
      <c r="S215" s="50" t="s">
        <v>156</v>
      </c>
      <c r="X215" s="1">
        <v>3000</v>
      </c>
      <c r="Y215" s="37">
        <f t="shared" si="55"/>
        <v>86.580086580086586</v>
      </c>
    </row>
    <row r="216" spans="5:37">
      <c r="H216" s="5" t="s">
        <v>87</v>
      </c>
      <c r="J216" s="1" t="s">
        <v>201</v>
      </c>
      <c r="K216" s="1">
        <f t="shared" si="53"/>
        <v>115500</v>
      </c>
      <c r="M216" s="1">
        <v>5200</v>
      </c>
      <c r="N216" s="37">
        <f t="shared" si="54"/>
        <v>162.07792207792207</v>
      </c>
      <c r="Y216" s="37">
        <f t="shared" si="55"/>
        <v>0</v>
      </c>
    </row>
    <row r="217" spans="5:37">
      <c r="H217" s="5" t="s">
        <v>88</v>
      </c>
      <c r="J217" s="1" t="s">
        <v>201</v>
      </c>
      <c r="K217" s="1">
        <f t="shared" si="53"/>
        <v>115500</v>
      </c>
      <c r="M217" s="1">
        <v>7300</v>
      </c>
      <c r="N217" s="37">
        <f t="shared" si="54"/>
        <v>227.53246753246751</v>
      </c>
      <c r="S217" s="50" t="s">
        <v>157</v>
      </c>
      <c r="X217" s="1">
        <v>5000</v>
      </c>
      <c r="Y217" s="37">
        <f t="shared" si="55"/>
        <v>144.3001443001443</v>
      </c>
    </row>
    <row r="218" spans="5:37">
      <c r="H218" s="5" t="s">
        <v>89</v>
      </c>
      <c r="J218" s="1" t="s">
        <v>201</v>
      </c>
      <c r="K218" s="1">
        <f t="shared" si="53"/>
        <v>115500</v>
      </c>
      <c r="M218" s="1">
        <v>8300</v>
      </c>
      <c r="N218" s="37">
        <f t="shared" si="54"/>
        <v>258.7012987012987</v>
      </c>
      <c r="Y218" s="37">
        <f t="shared" si="55"/>
        <v>0</v>
      </c>
    </row>
    <row r="219" spans="5:37">
      <c r="H219" s="5" t="s">
        <v>90</v>
      </c>
      <c r="J219" s="1" t="s">
        <v>201</v>
      </c>
      <c r="K219" s="1">
        <f t="shared" si="53"/>
        <v>115500</v>
      </c>
      <c r="M219" s="1">
        <v>20000</v>
      </c>
      <c r="N219" s="37">
        <f t="shared" si="54"/>
        <v>623.37662337662334</v>
      </c>
      <c r="S219" s="50" t="s">
        <v>158</v>
      </c>
      <c r="X219" s="1">
        <v>5000</v>
      </c>
      <c r="Y219" s="37">
        <f t="shared" si="55"/>
        <v>144.3001443001443</v>
      </c>
    </row>
    <row r="220" spans="5:37">
      <c r="S220" s="50"/>
    </row>
    <row r="221" spans="5:37">
      <c r="E221" s="17"/>
      <c r="F221" s="23"/>
      <c r="G221" s="23"/>
      <c r="H221" s="17"/>
      <c r="I221" s="23"/>
      <c r="J221" s="23"/>
      <c r="K221" s="23"/>
      <c r="L221" s="23"/>
      <c r="M221" s="23"/>
      <c r="N221" s="17"/>
      <c r="O221" s="23"/>
      <c r="P221" s="23"/>
      <c r="Q221" s="23"/>
      <c r="R221" s="23"/>
      <c r="S221" s="17"/>
      <c r="T221" s="23"/>
      <c r="U221" s="23"/>
      <c r="V221" s="23"/>
      <c r="W221" s="23"/>
      <c r="X221" s="23"/>
      <c r="Y221" s="17"/>
      <c r="Z221" s="23"/>
      <c r="AA221" s="23"/>
      <c r="AB221" s="17"/>
      <c r="AC221" s="23"/>
      <c r="AD221" s="17"/>
      <c r="AE221" s="23"/>
      <c r="AF221" s="23"/>
      <c r="AG221" s="17"/>
      <c r="AH221" s="23"/>
      <c r="AI221" s="23"/>
      <c r="AJ221" s="57"/>
      <c r="AK221" s="23"/>
    </row>
    <row r="222" spans="5:37">
      <c r="E222" s="5" t="s">
        <v>41</v>
      </c>
      <c r="H222" s="5" t="s">
        <v>78</v>
      </c>
      <c r="J222" s="4" t="s">
        <v>201</v>
      </c>
      <c r="K222" s="4">
        <f>330*350</f>
        <v>115500</v>
      </c>
      <c r="L222" s="4"/>
      <c r="M222" s="27">
        <v>2100</v>
      </c>
      <c r="N222" s="37">
        <f>M222/(K222/4900)</f>
        <v>89.090909090909079</v>
      </c>
      <c r="S222" s="47" t="s">
        <v>152</v>
      </c>
      <c r="V222" s="4">
        <f>297*420</f>
        <v>124740</v>
      </c>
      <c r="W222" s="4"/>
      <c r="X222" s="27">
        <v>2000</v>
      </c>
      <c r="Y222" s="37">
        <f>X222/(124740/4900)</f>
        <v>78.563411896745237</v>
      </c>
      <c r="AD222" s="6" t="s">
        <v>93</v>
      </c>
      <c r="AF222" s="80">
        <f>1000/((330*350)/4900)</f>
        <v>42.424242424242422</v>
      </c>
      <c r="AH222" s="4" t="s">
        <v>67</v>
      </c>
    </row>
    <row r="223" spans="5:37">
      <c r="E223" s="5" t="s">
        <v>202</v>
      </c>
      <c r="F223" s="1">
        <f>70*70</f>
        <v>4900</v>
      </c>
      <c r="H223" s="5" t="s">
        <v>79</v>
      </c>
      <c r="J223" s="1" t="s">
        <v>201</v>
      </c>
      <c r="K223" s="1">
        <f t="shared" ref="K223:K234" si="56">330*350</f>
        <v>115500</v>
      </c>
      <c r="M223" s="1">
        <v>2420</v>
      </c>
      <c r="N223" s="37">
        <f t="shared" ref="N223:N234" si="57">M223/(K223/4900)</f>
        <v>102.66666666666666</v>
      </c>
      <c r="Y223" s="37">
        <f t="shared" ref="Y223:Y234" si="58">X223/(124740/4900)</f>
        <v>0</v>
      </c>
      <c r="AD223" s="5" t="s">
        <v>94</v>
      </c>
    </row>
    <row r="224" spans="5:37">
      <c r="H224" s="5" t="s">
        <v>80</v>
      </c>
      <c r="J224" s="1" t="s">
        <v>201</v>
      </c>
      <c r="K224" s="1">
        <f t="shared" si="56"/>
        <v>115500</v>
      </c>
      <c r="M224" s="1">
        <v>3210</v>
      </c>
      <c r="N224" s="37">
        <f t="shared" si="57"/>
        <v>136.18181818181819</v>
      </c>
      <c r="S224" s="50" t="s">
        <v>153</v>
      </c>
      <c r="X224" s="1">
        <v>2000</v>
      </c>
      <c r="Y224" s="37">
        <f t="shared" si="58"/>
        <v>78.563411896745237</v>
      </c>
    </row>
    <row r="225" spans="5:37">
      <c r="H225" s="5" t="s">
        <v>81</v>
      </c>
      <c r="J225" s="1" t="s">
        <v>201</v>
      </c>
      <c r="K225" s="1">
        <f t="shared" si="56"/>
        <v>115500</v>
      </c>
      <c r="M225" s="1">
        <v>3010</v>
      </c>
      <c r="N225" s="37">
        <f t="shared" si="57"/>
        <v>127.69696969696969</v>
      </c>
      <c r="Y225" s="37">
        <f t="shared" si="58"/>
        <v>0</v>
      </c>
    </row>
    <row r="226" spans="5:37">
      <c r="H226" s="5" t="s">
        <v>82</v>
      </c>
      <c r="J226" s="1" t="s">
        <v>201</v>
      </c>
      <c r="K226" s="1">
        <f t="shared" si="56"/>
        <v>115500</v>
      </c>
      <c r="M226" s="1">
        <v>4200</v>
      </c>
      <c r="N226" s="37">
        <f t="shared" si="57"/>
        <v>178.18181818181816</v>
      </c>
      <c r="S226" s="50" t="s">
        <v>154</v>
      </c>
      <c r="X226" s="1">
        <v>500</v>
      </c>
      <c r="Y226" s="37">
        <f t="shared" si="58"/>
        <v>19.640852974186309</v>
      </c>
    </row>
    <row r="227" spans="5:37">
      <c r="H227" s="5" t="s">
        <v>83</v>
      </c>
      <c r="J227" s="1" t="s">
        <v>201</v>
      </c>
      <c r="K227" s="1">
        <f t="shared" si="56"/>
        <v>115500</v>
      </c>
      <c r="M227" s="1">
        <v>3700</v>
      </c>
      <c r="N227" s="37">
        <f t="shared" si="57"/>
        <v>156.96969696969697</v>
      </c>
      <c r="Y227" s="37">
        <f t="shared" si="58"/>
        <v>0</v>
      </c>
    </row>
    <row r="228" spans="5:37">
      <c r="H228" s="5" t="s">
        <v>84</v>
      </c>
      <c r="J228" s="1" t="s">
        <v>201</v>
      </c>
      <c r="K228" s="1">
        <f t="shared" si="56"/>
        <v>115500</v>
      </c>
      <c r="M228" s="1">
        <v>4700</v>
      </c>
      <c r="N228" s="37">
        <f t="shared" si="57"/>
        <v>199.39393939393938</v>
      </c>
      <c r="S228" s="50" t="s">
        <v>155</v>
      </c>
      <c r="X228" s="1">
        <v>500</v>
      </c>
      <c r="Y228" s="37">
        <f t="shared" si="58"/>
        <v>19.640852974186309</v>
      </c>
    </row>
    <row r="229" spans="5:37">
      <c r="H229" s="5" t="s">
        <v>85</v>
      </c>
      <c r="J229" s="1" t="s">
        <v>201</v>
      </c>
      <c r="K229" s="1">
        <f t="shared" si="56"/>
        <v>115500</v>
      </c>
      <c r="M229" s="1">
        <v>4700</v>
      </c>
      <c r="N229" s="37">
        <f t="shared" si="57"/>
        <v>199.39393939393938</v>
      </c>
      <c r="Y229" s="37">
        <f t="shared" si="58"/>
        <v>0</v>
      </c>
    </row>
    <row r="230" spans="5:37">
      <c r="H230" s="5" t="s">
        <v>86</v>
      </c>
      <c r="J230" s="1" t="s">
        <v>201</v>
      </c>
      <c r="K230" s="1">
        <f t="shared" si="56"/>
        <v>115500</v>
      </c>
      <c r="M230" s="1">
        <v>7200</v>
      </c>
      <c r="N230" s="37">
        <f t="shared" si="57"/>
        <v>305.45454545454544</v>
      </c>
      <c r="S230" s="50" t="s">
        <v>156</v>
      </c>
      <c r="X230" s="1">
        <v>3000</v>
      </c>
      <c r="Y230" s="37">
        <f t="shared" si="58"/>
        <v>117.84511784511785</v>
      </c>
    </row>
    <row r="231" spans="5:37">
      <c r="H231" s="5" t="s">
        <v>87</v>
      </c>
      <c r="J231" s="1" t="s">
        <v>201</v>
      </c>
      <c r="K231" s="1">
        <f t="shared" si="56"/>
        <v>115500</v>
      </c>
      <c r="M231" s="1">
        <v>5200</v>
      </c>
      <c r="N231" s="37">
        <f t="shared" si="57"/>
        <v>220.60606060606059</v>
      </c>
      <c r="Y231" s="37">
        <f t="shared" si="58"/>
        <v>0</v>
      </c>
    </row>
    <row r="232" spans="5:37">
      <c r="H232" s="5" t="s">
        <v>88</v>
      </c>
      <c r="J232" s="1" t="s">
        <v>201</v>
      </c>
      <c r="K232" s="1">
        <f t="shared" si="56"/>
        <v>115500</v>
      </c>
      <c r="M232" s="1">
        <v>7300</v>
      </c>
      <c r="N232" s="37">
        <f t="shared" si="57"/>
        <v>309.69696969696969</v>
      </c>
      <c r="S232" s="50" t="s">
        <v>157</v>
      </c>
      <c r="X232" s="1">
        <v>5000</v>
      </c>
      <c r="Y232" s="37">
        <f t="shared" si="58"/>
        <v>196.40852974186308</v>
      </c>
    </row>
    <row r="233" spans="5:37">
      <c r="H233" s="5" t="s">
        <v>89</v>
      </c>
      <c r="J233" s="1" t="s">
        <v>201</v>
      </c>
      <c r="K233" s="1">
        <f t="shared" si="56"/>
        <v>115500</v>
      </c>
      <c r="M233" s="1">
        <v>8300</v>
      </c>
      <c r="N233" s="37">
        <f t="shared" si="57"/>
        <v>352.12121212121212</v>
      </c>
      <c r="Y233" s="37">
        <f t="shared" si="58"/>
        <v>0</v>
      </c>
    </row>
    <row r="234" spans="5:37">
      <c r="H234" s="5" t="s">
        <v>90</v>
      </c>
      <c r="J234" s="1" t="s">
        <v>201</v>
      </c>
      <c r="K234" s="1">
        <f t="shared" si="56"/>
        <v>115500</v>
      </c>
      <c r="M234" s="1">
        <v>20000</v>
      </c>
      <c r="N234" s="37">
        <f t="shared" si="57"/>
        <v>848.48484848484838</v>
      </c>
      <c r="S234" s="50" t="s">
        <v>158</v>
      </c>
      <c r="X234" s="1">
        <v>5000</v>
      </c>
      <c r="Y234" s="37">
        <f t="shared" si="58"/>
        <v>196.40852974186308</v>
      </c>
    </row>
    <row r="235" spans="5:37">
      <c r="S235" s="50"/>
    </row>
    <row r="236" spans="5:37">
      <c r="E236" s="17"/>
      <c r="F236" s="23"/>
      <c r="G236" s="23"/>
      <c r="H236" s="17"/>
      <c r="I236" s="23"/>
      <c r="J236" s="23"/>
      <c r="K236" s="23"/>
      <c r="L236" s="23"/>
      <c r="M236" s="23"/>
      <c r="N236" s="17"/>
      <c r="O236" s="23"/>
      <c r="P236" s="23"/>
      <c r="Q236" s="23"/>
      <c r="R236" s="23"/>
      <c r="S236" s="17"/>
      <c r="T236" s="23"/>
      <c r="U236" s="23"/>
      <c r="V236" s="23"/>
      <c r="W236" s="23"/>
      <c r="X236" s="23"/>
      <c r="Y236" s="17"/>
      <c r="Z236" s="23"/>
      <c r="AA236" s="23"/>
      <c r="AB236" s="17"/>
      <c r="AC236" s="23"/>
      <c r="AD236" s="17"/>
      <c r="AE236" s="23"/>
      <c r="AF236" s="23"/>
      <c r="AG236" s="17"/>
      <c r="AH236" s="23"/>
      <c r="AI236" s="23"/>
      <c r="AJ236" s="57"/>
      <c r="AK236" s="23"/>
    </row>
    <row r="237" spans="5:37">
      <c r="E237" s="5" t="s">
        <v>42</v>
      </c>
      <c r="H237" s="5" t="s">
        <v>78</v>
      </c>
      <c r="J237" s="4" t="s">
        <v>201</v>
      </c>
      <c r="K237" s="4">
        <f>330*350</f>
        <v>115500</v>
      </c>
      <c r="L237" s="4"/>
      <c r="M237" s="27">
        <v>2100</v>
      </c>
      <c r="N237" s="37">
        <f>M237/(K237/6400)</f>
        <v>116.36363636363636</v>
      </c>
      <c r="S237" s="47" t="s">
        <v>152</v>
      </c>
      <c r="V237" s="4">
        <f>297*420</f>
        <v>124740</v>
      </c>
      <c r="W237" s="4"/>
      <c r="X237" s="27">
        <v>2000</v>
      </c>
      <c r="Y237" s="37">
        <f>X237/(124740/6400)</f>
        <v>102.61343594676927</v>
      </c>
      <c r="AD237" s="6" t="s">
        <v>93</v>
      </c>
      <c r="AF237" s="80">
        <f>1000/((330*350)/6400)</f>
        <v>55.411255411255411</v>
      </c>
      <c r="AH237" s="4" t="s">
        <v>67</v>
      </c>
    </row>
    <row r="238" spans="5:37">
      <c r="E238" s="5" t="s">
        <v>202</v>
      </c>
      <c r="F238" s="1">
        <f>80*80</f>
        <v>6400</v>
      </c>
      <c r="H238" s="5" t="s">
        <v>79</v>
      </c>
      <c r="J238" s="1" t="s">
        <v>201</v>
      </c>
      <c r="K238" s="1">
        <f t="shared" ref="K238:K249" si="59">330*350</f>
        <v>115500</v>
      </c>
      <c r="M238" s="1">
        <v>2420</v>
      </c>
      <c r="N238" s="37">
        <f t="shared" ref="N238:N249" si="60">M238/(K238/6400)</f>
        <v>134.0952380952381</v>
      </c>
      <c r="Y238" s="37">
        <f t="shared" ref="Y238:Y249" si="61">X238/(124740/6400)</f>
        <v>0</v>
      </c>
      <c r="AD238" s="5" t="s">
        <v>94</v>
      </c>
    </row>
    <row r="239" spans="5:37">
      <c r="H239" s="5" t="s">
        <v>80</v>
      </c>
      <c r="J239" s="1" t="s">
        <v>201</v>
      </c>
      <c r="K239" s="1">
        <f t="shared" si="59"/>
        <v>115500</v>
      </c>
      <c r="M239" s="1">
        <v>3210</v>
      </c>
      <c r="N239" s="37">
        <f t="shared" si="60"/>
        <v>177.87012987012986</v>
      </c>
      <c r="S239" s="50" t="s">
        <v>153</v>
      </c>
      <c r="X239" s="1">
        <v>2000</v>
      </c>
      <c r="Y239" s="37">
        <f t="shared" si="61"/>
        <v>102.61343594676927</v>
      </c>
    </row>
    <row r="240" spans="5:37">
      <c r="H240" s="5" t="s">
        <v>81</v>
      </c>
      <c r="J240" s="1" t="s">
        <v>201</v>
      </c>
      <c r="K240" s="1">
        <f t="shared" si="59"/>
        <v>115500</v>
      </c>
      <c r="M240" s="1">
        <v>3010</v>
      </c>
      <c r="N240" s="37">
        <f t="shared" si="60"/>
        <v>166.78787878787878</v>
      </c>
      <c r="Y240" s="37">
        <f t="shared" si="61"/>
        <v>0</v>
      </c>
    </row>
    <row r="241" spans="5:37">
      <c r="H241" s="5" t="s">
        <v>82</v>
      </c>
      <c r="J241" s="1" t="s">
        <v>201</v>
      </c>
      <c r="K241" s="1">
        <f t="shared" si="59"/>
        <v>115500</v>
      </c>
      <c r="M241" s="1">
        <v>4200</v>
      </c>
      <c r="N241" s="37">
        <f t="shared" si="60"/>
        <v>232.72727272727272</v>
      </c>
      <c r="S241" s="50" t="s">
        <v>154</v>
      </c>
      <c r="X241" s="1">
        <v>500</v>
      </c>
      <c r="Y241" s="37">
        <f t="shared" si="61"/>
        <v>25.653358986692318</v>
      </c>
    </row>
    <row r="242" spans="5:37">
      <c r="H242" s="5" t="s">
        <v>83</v>
      </c>
      <c r="J242" s="1" t="s">
        <v>201</v>
      </c>
      <c r="K242" s="1">
        <f t="shared" si="59"/>
        <v>115500</v>
      </c>
      <c r="M242" s="1">
        <v>3700</v>
      </c>
      <c r="N242" s="37">
        <f t="shared" si="60"/>
        <v>205.02164502164501</v>
      </c>
      <c r="Y242" s="37">
        <f t="shared" si="61"/>
        <v>0</v>
      </c>
    </row>
    <row r="243" spans="5:37">
      <c r="H243" s="5" t="s">
        <v>84</v>
      </c>
      <c r="J243" s="1" t="s">
        <v>201</v>
      </c>
      <c r="K243" s="1">
        <f t="shared" si="59"/>
        <v>115500</v>
      </c>
      <c r="M243" s="1">
        <v>4700</v>
      </c>
      <c r="N243" s="37">
        <f t="shared" si="60"/>
        <v>260.43290043290045</v>
      </c>
      <c r="S243" s="50" t="s">
        <v>155</v>
      </c>
      <c r="X243" s="1">
        <v>500</v>
      </c>
      <c r="Y243" s="37">
        <f t="shared" si="61"/>
        <v>25.653358986692318</v>
      </c>
    </row>
    <row r="244" spans="5:37">
      <c r="H244" s="5" t="s">
        <v>85</v>
      </c>
      <c r="J244" s="1" t="s">
        <v>201</v>
      </c>
      <c r="K244" s="1">
        <f t="shared" si="59"/>
        <v>115500</v>
      </c>
      <c r="M244" s="1">
        <v>4700</v>
      </c>
      <c r="N244" s="37">
        <f t="shared" si="60"/>
        <v>260.43290043290045</v>
      </c>
      <c r="Y244" s="37">
        <f t="shared" si="61"/>
        <v>0</v>
      </c>
    </row>
    <row r="245" spans="5:37">
      <c r="H245" s="5" t="s">
        <v>86</v>
      </c>
      <c r="J245" s="1" t="s">
        <v>201</v>
      </c>
      <c r="K245" s="1">
        <f t="shared" si="59"/>
        <v>115500</v>
      </c>
      <c r="M245" s="1">
        <v>7200</v>
      </c>
      <c r="N245" s="37">
        <f t="shared" si="60"/>
        <v>398.96103896103898</v>
      </c>
      <c r="S245" s="50" t="s">
        <v>156</v>
      </c>
      <c r="X245" s="1">
        <v>3000</v>
      </c>
      <c r="Y245" s="37">
        <f t="shared" si="61"/>
        <v>153.92015392015392</v>
      </c>
    </row>
    <row r="246" spans="5:37">
      <c r="H246" s="5" t="s">
        <v>87</v>
      </c>
      <c r="J246" s="1" t="s">
        <v>201</v>
      </c>
      <c r="K246" s="1">
        <f t="shared" si="59"/>
        <v>115500</v>
      </c>
      <c r="M246" s="1">
        <v>5200</v>
      </c>
      <c r="N246" s="37">
        <f t="shared" si="60"/>
        <v>288.13852813852816</v>
      </c>
      <c r="Y246" s="37">
        <f t="shared" si="61"/>
        <v>0</v>
      </c>
    </row>
    <row r="247" spans="5:37">
      <c r="H247" s="5" t="s">
        <v>88</v>
      </c>
      <c r="J247" s="1" t="s">
        <v>201</v>
      </c>
      <c r="K247" s="1">
        <f t="shared" si="59"/>
        <v>115500</v>
      </c>
      <c r="M247" s="1">
        <v>7300</v>
      </c>
      <c r="N247" s="37">
        <f t="shared" si="60"/>
        <v>404.50216450216448</v>
      </c>
      <c r="S247" s="50" t="s">
        <v>157</v>
      </c>
      <c r="X247" s="1">
        <v>5000</v>
      </c>
      <c r="Y247" s="37">
        <f t="shared" si="61"/>
        <v>256.53358986692319</v>
      </c>
    </row>
    <row r="248" spans="5:37">
      <c r="H248" s="5" t="s">
        <v>89</v>
      </c>
      <c r="J248" s="1" t="s">
        <v>201</v>
      </c>
      <c r="K248" s="1">
        <f t="shared" si="59"/>
        <v>115500</v>
      </c>
      <c r="M248" s="1">
        <v>8300</v>
      </c>
      <c r="N248" s="37">
        <f t="shared" si="60"/>
        <v>459.91341991341989</v>
      </c>
      <c r="Y248" s="37">
        <f t="shared" si="61"/>
        <v>0</v>
      </c>
    </row>
    <row r="249" spans="5:37">
      <c r="H249" s="5" t="s">
        <v>90</v>
      </c>
      <c r="J249" s="1" t="s">
        <v>201</v>
      </c>
      <c r="K249" s="1">
        <f t="shared" si="59"/>
        <v>115500</v>
      </c>
      <c r="M249" s="1">
        <v>20000</v>
      </c>
      <c r="N249" s="37">
        <f t="shared" si="60"/>
        <v>1108.2251082251082</v>
      </c>
      <c r="S249" s="50" t="s">
        <v>158</v>
      </c>
      <c r="X249" s="1">
        <v>5000</v>
      </c>
      <c r="Y249" s="37">
        <f t="shared" si="61"/>
        <v>256.53358986692319</v>
      </c>
    </row>
    <row r="250" spans="5:37">
      <c r="S250" s="50"/>
    </row>
    <row r="251" spans="5:37">
      <c r="E251" s="17"/>
      <c r="F251" s="23"/>
      <c r="G251" s="23"/>
      <c r="H251" s="17"/>
      <c r="I251" s="23"/>
      <c r="J251" s="23"/>
      <c r="K251" s="23"/>
      <c r="L251" s="23"/>
      <c r="M251" s="23"/>
      <c r="N251" s="17"/>
      <c r="O251" s="23"/>
      <c r="P251" s="23"/>
      <c r="Q251" s="23"/>
      <c r="R251" s="23"/>
      <c r="S251" s="17"/>
      <c r="T251" s="23"/>
      <c r="U251" s="23"/>
      <c r="V251" s="23"/>
      <c r="W251" s="23"/>
      <c r="X251" s="23"/>
      <c r="Y251" s="17"/>
      <c r="Z251" s="23"/>
      <c r="AA251" s="23"/>
      <c r="AB251" s="17"/>
      <c r="AC251" s="23"/>
      <c r="AD251" s="17"/>
      <c r="AE251" s="23"/>
      <c r="AF251" s="23"/>
      <c r="AG251" s="17"/>
      <c r="AH251" s="23"/>
      <c r="AI251" s="23"/>
      <c r="AJ251" s="57"/>
      <c r="AK251" s="23"/>
    </row>
    <row r="252" spans="5:37">
      <c r="E252" s="5" t="s">
        <v>46</v>
      </c>
      <c r="H252" s="5" t="s">
        <v>78</v>
      </c>
      <c r="J252" s="4" t="s">
        <v>201</v>
      </c>
      <c r="K252" s="4">
        <f>330*350</f>
        <v>115500</v>
      </c>
      <c r="L252" s="4"/>
      <c r="M252" s="27">
        <v>2100</v>
      </c>
      <c r="N252" s="37">
        <f>M252/(K252/600)</f>
        <v>10.909090909090908</v>
      </c>
      <c r="S252" s="47" t="s">
        <v>152</v>
      </c>
      <c r="V252" s="4">
        <f>297*420</f>
        <v>124740</v>
      </c>
      <c r="W252" s="4"/>
      <c r="X252" s="27">
        <v>2000</v>
      </c>
      <c r="Y252" s="37">
        <f>X252/(124740/600)</f>
        <v>9.6200096200096201</v>
      </c>
      <c r="AD252" s="6" t="s">
        <v>93</v>
      </c>
      <c r="AF252" s="80">
        <f>1000/((330*350)/600)</f>
        <v>5.1948051948051948</v>
      </c>
      <c r="AH252" s="4" t="s">
        <v>67</v>
      </c>
    </row>
    <row r="253" spans="5:37">
      <c r="E253" s="5" t="s">
        <v>202</v>
      </c>
      <c r="F253" s="1">
        <f>20*30</f>
        <v>600</v>
      </c>
      <c r="H253" s="5" t="s">
        <v>79</v>
      </c>
      <c r="J253" s="1" t="s">
        <v>201</v>
      </c>
      <c r="K253" s="1">
        <f t="shared" ref="K253:K264" si="62">330*350</f>
        <v>115500</v>
      </c>
      <c r="M253" s="1">
        <v>2420</v>
      </c>
      <c r="N253" s="37">
        <f t="shared" ref="N253:N264" si="63">M253/(K253/600)</f>
        <v>12.571428571428571</v>
      </c>
      <c r="Y253" s="37">
        <f t="shared" ref="Y253:Y264" si="64">X253/(124740/600)</f>
        <v>0</v>
      </c>
      <c r="AD253" s="5" t="s">
        <v>94</v>
      </c>
    </row>
    <row r="254" spans="5:37">
      <c r="H254" s="5" t="s">
        <v>80</v>
      </c>
      <c r="J254" s="1" t="s">
        <v>201</v>
      </c>
      <c r="K254" s="1">
        <f t="shared" si="62"/>
        <v>115500</v>
      </c>
      <c r="M254" s="1">
        <v>3210</v>
      </c>
      <c r="N254" s="37">
        <f t="shared" si="63"/>
        <v>16.675324675324674</v>
      </c>
      <c r="S254" s="50" t="s">
        <v>153</v>
      </c>
      <c r="X254" s="1">
        <v>2000</v>
      </c>
      <c r="Y254" s="37">
        <f t="shared" si="64"/>
        <v>9.6200096200096201</v>
      </c>
    </row>
    <row r="255" spans="5:37">
      <c r="H255" s="5" t="s">
        <v>81</v>
      </c>
      <c r="J255" s="1" t="s">
        <v>201</v>
      </c>
      <c r="K255" s="1">
        <f t="shared" si="62"/>
        <v>115500</v>
      </c>
      <c r="M255" s="1">
        <v>3010</v>
      </c>
      <c r="N255" s="37">
        <f t="shared" si="63"/>
        <v>15.636363636363637</v>
      </c>
      <c r="Y255" s="37">
        <f t="shared" si="64"/>
        <v>0</v>
      </c>
    </row>
    <row r="256" spans="5:37">
      <c r="H256" s="5" t="s">
        <v>82</v>
      </c>
      <c r="J256" s="1" t="s">
        <v>201</v>
      </c>
      <c r="K256" s="1">
        <f t="shared" si="62"/>
        <v>115500</v>
      </c>
      <c r="M256" s="1">
        <v>4200</v>
      </c>
      <c r="N256" s="37">
        <f t="shared" si="63"/>
        <v>21.818181818181817</v>
      </c>
      <c r="S256" s="50" t="s">
        <v>154</v>
      </c>
      <c r="X256" s="1">
        <v>500</v>
      </c>
      <c r="Y256" s="37">
        <f t="shared" si="64"/>
        <v>2.405002405002405</v>
      </c>
    </row>
    <row r="257" spans="5:37">
      <c r="H257" s="5" t="s">
        <v>83</v>
      </c>
      <c r="J257" s="1" t="s">
        <v>201</v>
      </c>
      <c r="K257" s="1">
        <f t="shared" si="62"/>
        <v>115500</v>
      </c>
      <c r="M257" s="1">
        <v>3700</v>
      </c>
      <c r="N257" s="37">
        <f t="shared" si="63"/>
        <v>19.220779220779221</v>
      </c>
      <c r="Y257" s="37">
        <f t="shared" si="64"/>
        <v>0</v>
      </c>
    </row>
    <row r="258" spans="5:37">
      <c r="H258" s="5" t="s">
        <v>84</v>
      </c>
      <c r="J258" s="1" t="s">
        <v>201</v>
      </c>
      <c r="K258" s="1">
        <f t="shared" si="62"/>
        <v>115500</v>
      </c>
      <c r="M258" s="1">
        <v>4700</v>
      </c>
      <c r="N258" s="37">
        <f t="shared" si="63"/>
        <v>24.415584415584416</v>
      </c>
      <c r="S258" s="50" t="s">
        <v>155</v>
      </c>
      <c r="X258" s="1">
        <v>500</v>
      </c>
      <c r="Y258" s="37">
        <f t="shared" si="64"/>
        <v>2.405002405002405</v>
      </c>
    </row>
    <row r="259" spans="5:37">
      <c r="H259" s="5" t="s">
        <v>85</v>
      </c>
      <c r="J259" s="1" t="s">
        <v>201</v>
      </c>
      <c r="K259" s="1">
        <f t="shared" si="62"/>
        <v>115500</v>
      </c>
      <c r="M259" s="1">
        <v>4700</v>
      </c>
      <c r="N259" s="37">
        <f t="shared" si="63"/>
        <v>24.415584415584416</v>
      </c>
      <c r="Y259" s="37">
        <f t="shared" si="64"/>
        <v>0</v>
      </c>
    </row>
    <row r="260" spans="5:37">
      <c r="H260" s="5" t="s">
        <v>86</v>
      </c>
      <c r="J260" s="1" t="s">
        <v>201</v>
      </c>
      <c r="K260" s="1">
        <f t="shared" si="62"/>
        <v>115500</v>
      </c>
      <c r="M260" s="1">
        <v>7200</v>
      </c>
      <c r="N260" s="37">
        <f t="shared" si="63"/>
        <v>37.402597402597401</v>
      </c>
      <c r="S260" s="50" t="s">
        <v>156</v>
      </c>
      <c r="X260" s="1">
        <v>3000</v>
      </c>
      <c r="Y260" s="37">
        <f t="shared" si="64"/>
        <v>14.430014430014429</v>
      </c>
    </row>
    <row r="261" spans="5:37">
      <c r="H261" s="5" t="s">
        <v>87</v>
      </c>
      <c r="J261" s="1" t="s">
        <v>201</v>
      </c>
      <c r="K261" s="1">
        <f t="shared" si="62"/>
        <v>115500</v>
      </c>
      <c r="M261" s="1">
        <v>5200</v>
      </c>
      <c r="N261" s="37">
        <f t="shared" si="63"/>
        <v>27.012987012987011</v>
      </c>
      <c r="Y261" s="37">
        <f t="shared" si="64"/>
        <v>0</v>
      </c>
    </row>
    <row r="262" spans="5:37">
      <c r="H262" s="5" t="s">
        <v>88</v>
      </c>
      <c r="J262" s="1" t="s">
        <v>201</v>
      </c>
      <c r="K262" s="1">
        <f t="shared" si="62"/>
        <v>115500</v>
      </c>
      <c r="M262" s="1">
        <v>7300</v>
      </c>
      <c r="N262" s="37">
        <f t="shared" si="63"/>
        <v>37.922077922077925</v>
      </c>
      <c r="S262" s="50" t="s">
        <v>157</v>
      </c>
      <c r="X262" s="1">
        <v>5000</v>
      </c>
      <c r="Y262" s="37">
        <f t="shared" si="64"/>
        <v>24.050024050024049</v>
      </c>
    </row>
    <row r="263" spans="5:37">
      <c r="H263" s="5" t="s">
        <v>89</v>
      </c>
      <c r="J263" s="1" t="s">
        <v>201</v>
      </c>
      <c r="K263" s="1">
        <f t="shared" si="62"/>
        <v>115500</v>
      </c>
      <c r="M263" s="1">
        <v>8300</v>
      </c>
      <c r="N263" s="37">
        <f t="shared" si="63"/>
        <v>43.116883116883116</v>
      </c>
      <c r="Y263" s="37">
        <f t="shared" si="64"/>
        <v>0</v>
      </c>
    </row>
    <row r="264" spans="5:37">
      <c r="H264" s="5" t="s">
        <v>90</v>
      </c>
      <c r="J264" s="1" t="s">
        <v>201</v>
      </c>
      <c r="K264" s="1">
        <f t="shared" si="62"/>
        <v>115500</v>
      </c>
      <c r="M264" s="1">
        <v>20000</v>
      </c>
      <c r="N264" s="37">
        <f t="shared" si="63"/>
        <v>103.8961038961039</v>
      </c>
      <c r="S264" s="50" t="s">
        <v>158</v>
      </c>
      <c r="X264" s="1">
        <v>5000</v>
      </c>
      <c r="Y264" s="37">
        <f t="shared" si="64"/>
        <v>24.050024050024049</v>
      </c>
    </row>
    <row r="265" spans="5:37">
      <c r="S265" s="50"/>
    </row>
    <row r="266" spans="5:37">
      <c r="E266" s="17"/>
      <c r="F266" s="23"/>
      <c r="G266" s="23"/>
      <c r="H266" s="17"/>
      <c r="I266" s="23"/>
      <c r="J266" s="23"/>
      <c r="K266" s="23"/>
      <c r="L266" s="23"/>
      <c r="M266" s="23"/>
      <c r="N266" s="17"/>
      <c r="O266" s="23"/>
      <c r="P266" s="23"/>
      <c r="Q266" s="23"/>
      <c r="R266" s="23"/>
      <c r="S266" s="17"/>
      <c r="T266" s="23"/>
      <c r="U266" s="23"/>
      <c r="V266" s="23"/>
      <c r="W266" s="23"/>
      <c r="X266" s="23"/>
      <c r="Y266" s="17"/>
      <c r="Z266" s="23"/>
      <c r="AA266" s="23"/>
      <c r="AB266" s="17"/>
      <c r="AC266" s="23"/>
      <c r="AD266" s="17"/>
      <c r="AE266" s="23"/>
      <c r="AF266" s="23"/>
      <c r="AG266" s="17"/>
      <c r="AH266" s="23"/>
      <c r="AI266" s="23"/>
      <c r="AJ266" s="57"/>
      <c r="AK266" s="23"/>
    </row>
    <row r="267" spans="5:37">
      <c r="E267" s="5" t="s">
        <v>47</v>
      </c>
      <c r="H267" s="5" t="s">
        <v>78</v>
      </c>
      <c r="J267" s="4" t="s">
        <v>201</v>
      </c>
      <c r="K267" s="4">
        <f>330*350</f>
        <v>115500</v>
      </c>
      <c r="L267" s="4"/>
      <c r="M267" s="27">
        <v>2100</v>
      </c>
      <c r="N267" s="37">
        <f>M267/(K267/800)</f>
        <v>14.545454545454545</v>
      </c>
      <c r="S267" s="47" t="s">
        <v>152</v>
      </c>
      <c r="V267" s="4">
        <f>297*420</f>
        <v>124740</v>
      </c>
      <c r="W267" s="4"/>
      <c r="X267" s="27">
        <v>2000</v>
      </c>
      <c r="Y267" s="37">
        <f>X267/(124740/800)</f>
        <v>12.826679493346159</v>
      </c>
      <c r="AD267" s="6" t="s">
        <v>93</v>
      </c>
      <c r="AF267" s="80">
        <f>1000/((330*350)/800)</f>
        <v>6.9264069264069263</v>
      </c>
      <c r="AH267" s="4" t="s">
        <v>67</v>
      </c>
    </row>
    <row r="268" spans="5:37">
      <c r="E268" s="5" t="s">
        <v>202</v>
      </c>
      <c r="F268" s="1">
        <f>20*40</f>
        <v>800</v>
      </c>
      <c r="H268" s="5" t="s">
        <v>79</v>
      </c>
      <c r="J268" s="1" t="s">
        <v>201</v>
      </c>
      <c r="K268" s="1">
        <f t="shared" ref="K268:K279" si="65">330*350</f>
        <v>115500</v>
      </c>
      <c r="M268" s="1">
        <v>2420</v>
      </c>
      <c r="N268" s="37">
        <f t="shared" ref="N268:N279" si="66">M268/(K268/800)</f>
        <v>16.761904761904763</v>
      </c>
      <c r="Y268" s="37">
        <f t="shared" ref="Y268:Y279" si="67">X268/(124740/800)</f>
        <v>0</v>
      </c>
      <c r="AD268" s="5" t="s">
        <v>94</v>
      </c>
    </row>
    <row r="269" spans="5:37">
      <c r="H269" s="5" t="s">
        <v>80</v>
      </c>
      <c r="J269" s="1" t="s">
        <v>201</v>
      </c>
      <c r="K269" s="1">
        <f t="shared" si="65"/>
        <v>115500</v>
      </c>
      <c r="M269" s="1">
        <v>3210</v>
      </c>
      <c r="N269" s="37">
        <f t="shared" si="66"/>
        <v>22.233766233766232</v>
      </c>
      <c r="S269" s="50" t="s">
        <v>153</v>
      </c>
      <c r="X269" s="1">
        <v>2000</v>
      </c>
      <c r="Y269" s="37">
        <f t="shared" si="67"/>
        <v>12.826679493346159</v>
      </c>
    </row>
    <row r="270" spans="5:37">
      <c r="H270" s="5" t="s">
        <v>81</v>
      </c>
      <c r="J270" s="1" t="s">
        <v>201</v>
      </c>
      <c r="K270" s="1">
        <f t="shared" si="65"/>
        <v>115500</v>
      </c>
      <c r="M270" s="1">
        <v>3010</v>
      </c>
      <c r="N270" s="37">
        <f t="shared" si="66"/>
        <v>20.848484848484848</v>
      </c>
      <c r="Y270" s="37">
        <f t="shared" si="67"/>
        <v>0</v>
      </c>
    </row>
    <row r="271" spans="5:37">
      <c r="H271" s="5" t="s">
        <v>82</v>
      </c>
      <c r="J271" s="1" t="s">
        <v>201</v>
      </c>
      <c r="K271" s="1">
        <f t="shared" si="65"/>
        <v>115500</v>
      </c>
      <c r="M271" s="1">
        <v>4200</v>
      </c>
      <c r="N271" s="37">
        <f t="shared" si="66"/>
        <v>29.09090909090909</v>
      </c>
      <c r="S271" s="50" t="s">
        <v>154</v>
      </c>
      <c r="X271" s="1">
        <v>500</v>
      </c>
      <c r="Y271" s="37">
        <f t="shared" si="67"/>
        <v>3.2066698733365397</v>
      </c>
    </row>
    <row r="272" spans="5:37">
      <c r="H272" s="5" t="s">
        <v>83</v>
      </c>
      <c r="J272" s="1" t="s">
        <v>201</v>
      </c>
      <c r="K272" s="1">
        <f t="shared" si="65"/>
        <v>115500</v>
      </c>
      <c r="M272" s="1">
        <v>3700</v>
      </c>
      <c r="N272" s="37">
        <f t="shared" si="66"/>
        <v>25.627705627705627</v>
      </c>
      <c r="Y272" s="37">
        <f t="shared" si="67"/>
        <v>0</v>
      </c>
    </row>
    <row r="273" spans="5:37">
      <c r="H273" s="5" t="s">
        <v>84</v>
      </c>
      <c r="J273" s="1" t="s">
        <v>201</v>
      </c>
      <c r="K273" s="1">
        <f t="shared" si="65"/>
        <v>115500</v>
      </c>
      <c r="M273" s="1">
        <v>4700</v>
      </c>
      <c r="N273" s="37">
        <f t="shared" si="66"/>
        <v>32.554112554112557</v>
      </c>
      <c r="S273" s="50" t="s">
        <v>155</v>
      </c>
      <c r="X273" s="1">
        <v>500</v>
      </c>
      <c r="Y273" s="37">
        <f t="shared" si="67"/>
        <v>3.2066698733365397</v>
      </c>
    </row>
    <row r="274" spans="5:37">
      <c r="H274" s="5" t="s">
        <v>85</v>
      </c>
      <c r="J274" s="1" t="s">
        <v>201</v>
      </c>
      <c r="K274" s="1">
        <f t="shared" si="65"/>
        <v>115500</v>
      </c>
      <c r="M274" s="1">
        <v>4700</v>
      </c>
      <c r="N274" s="37">
        <f t="shared" si="66"/>
        <v>32.554112554112557</v>
      </c>
      <c r="Y274" s="37">
        <f t="shared" si="67"/>
        <v>0</v>
      </c>
    </row>
    <row r="275" spans="5:37">
      <c r="H275" s="5" t="s">
        <v>86</v>
      </c>
      <c r="J275" s="1" t="s">
        <v>201</v>
      </c>
      <c r="K275" s="1">
        <f t="shared" si="65"/>
        <v>115500</v>
      </c>
      <c r="M275" s="1">
        <v>7200</v>
      </c>
      <c r="N275" s="37">
        <f t="shared" si="66"/>
        <v>49.870129870129873</v>
      </c>
      <c r="S275" s="50" t="s">
        <v>156</v>
      </c>
      <c r="X275" s="1">
        <v>3000</v>
      </c>
      <c r="Y275" s="37">
        <f t="shared" si="67"/>
        <v>19.24001924001924</v>
      </c>
    </row>
    <row r="276" spans="5:37">
      <c r="H276" s="5" t="s">
        <v>87</v>
      </c>
      <c r="J276" s="1" t="s">
        <v>201</v>
      </c>
      <c r="K276" s="1">
        <f t="shared" si="65"/>
        <v>115500</v>
      </c>
      <c r="M276" s="1">
        <v>5200</v>
      </c>
      <c r="N276" s="37">
        <f t="shared" si="66"/>
        <v>36.01731601731602</v>
      </c>
      <c r="Y276" s="37">
        <f t="shared" si="67"/>
        <v>0</v>
      </c>
    </row>
    <row r="277" spans="5:37">
      <c r="H277" s="5" t="s">
        <v>88</v>
      </c>
      <c r="J277" s="1" t="s">
        <v>201</v>
      </c>
      <c r="K277" s="1">
        <f t="shared" si="65"/>
        <v>115500</v>
      </c>
      <c r="M277" s="1">
        <v>7300</v>
      </c>
      <c r="N277" s="37">
        <f t="shared" si="66"/>
        <v>50.562770562770559</v>
      </c>
      <c r="S277" s="50" t="s">
        <v>157</v>
      </c>
      <c r="X277" s="1">
        <v>5000</v>
      </c>
      <c r="Y277" s="37">
        <f t="shared" si="67"/>
        <v>32.066698733365399</v>
      </c>
    </row>
    <row r="278" spans="5:37">
      <c r="H278" s="5" t="s">
        <v>89</v>
      </c>
      <c r="J278" s="1" t="s">
        <v>201</v>
      </c>
      <c r="K278" s="1">
        <f t="shared" si="65"/>
        <v>115500</v>
      </c>
      <c r="M278" s="1">
        <v>8300</v>
      </c>
      <c r="N278" s="37">
        <f t="shared" si="66"/>
        <v>57.489177489177486</v>
      </c>
      <c r="Y278" s="37">
        <f t="shared" si="67"/>
        <v>0</v>
      </c>
    </row>
    <row r="279" spans="5:37">
      <c r="H279" s="5" t="s">
        <v>90</v>
      </c>
      <c r="J279" s="1" t="s">
        <v>201</v>
      </c>
      <c r="K279" s="1">
        <f t="shared" si="65"/>
        <v>115500</v>
      </c>
      <c r="M279" s="1">
        <v>20000</v>
      </c>
      <c r="N279" s="37">
        <f t="shared" si="66"/>
        <v>138.52813852813853</v>
      </c>
      <c r="S279" s="50" t="s">
        <v>158</v>
      </c>
      <c r="X279" s="1">
        <v>5000</v>
      </c>
      <c r="Y279" s="37">
        <f t="shared" si="67"/>
        <v>32.066698733365399</v>
      </c>
    </row>
    <row r="280" spans="5:37">
      <c r="S280" s="50"/>
    </row>
    <row r="281" spans="5:37">
      <c r="E281" s="17"/>
      <c r="F281" s="23"/>
      <c r="G281" s="23"/>
      <c r="H281" s="17"/>
      <c r="I281" s="23"/>
      <c r="J281" s="23"/>
      <c r="K281" s="23"/>
      <c r="L281" s="23"/>
      <c r="M281" s="23"/>
      <c r="N281" s="17"/>
      <c r="O281" s="23"/>
      <c r="P281" s="23"/>
      <c r="Q281" s="23"/>
      <c r="R281" s="23"/>
      <c r="S281" s="17"/>
      <c r="T281" s="23"/>
      <c r="U281" s="23"/>
      <c r="V281" s="23"/>
      <c r="W281" s="23"/>
      <c r="X281" s="23"/>
      <c r="Y281" s="17"/>
      <c r="Z281" s="23"/>
      <c r="AA281" s="23"/>
      <c r="AB281" s="17"/>
      <c r="AC281" s="23"/>
      <c r="AD281" s="17"/>
      <c r="AE281" s="23"/>
      <c r="AF281" s="23"/>
      <c r="AG281" s="17"/>
      <c r="AH281" s="23"/>
      <c r="AI281" s="23"/>
      <c r="AJ281" s="57"/>
      <c r="AK281" s="23"/>
    </row>
    <row r="282" spans="5:37">
      <c r="E282" s="5" t="s">
        <v>43</v>
      </c>
      <c r="H282" s="5" t="s">
        <v>78</v>
      </c>
      <c r="J282" s="4" t="s">
        <v>201</v>
      </c>
      <c r="K282" s="4">
        <f>330*350</f>
        <v>115500</v>
      </c>
      <c r="L282" s="4"/>
      <c r="M282" s="27">
        <v>2100</v>
      </c>
      <c r="N282" s="37">
        <f>M282/(K282/1000)</f>
        <v>18.181818181818183</v>
      </c>
      <c r="S282" s="47" t="s">
        <v>152</v>
      </c>
      <c r="V282" s="4">
        <f>297*420</f>
        <v>124740</v>
      </c>
      <c r="W282" s="4"/>
      <c r="X282" s="27">
        <v>2000</v>
      </c>
      <c r="Y282" s="37">
        <f>X282/(124740/1000)</f>
        <v>16.0333493666827</v>
      </c>
      <c r="AD282" s="6" t="s">
        <v>93</v>
      </c>
      <c r="AF282" s="80">
        <f>1000/((330*350)/1000)</f>
        <v>8.6580086580086579</v>
      </c>
      <c r="AH282" s="4" t="s">
        <v>67</v>
      </c>
    </row>
    <row r="283" spans="5:37">
      <c r="E283" s="5" t="s">
        <v>202</v>
      </c>
      <c r="F283" s="1">
        <f>20*50</f>
        <v>1000</v>
      </c>
      <c r="H283" s="5" t="s">
        <v>79</v>
      </c>
      <c r="J283" s="1" t="s">
        <v>201</v>
      </c>
      <c r="K283" s="1">
        <f t="shared" ref="K283:K294" si="68">330*350</f>
        <v>115500</v>
      </c>
      <c r="M283" s="1">
        <v>2420</v>
      </c>
      <c r="N283" s="37">
        <f t="shared" ref="N283:N294" si="69">M283/(K283/1000)</f>
        <v>20.952380952380953</v>
      </c>
      <c r="Y283" s="37">
        <f t="shared" ref="Y283:Y294" si="70">X283/(124740/1000)</f>
        <v>0</v>
      </c>
      <c r="AD283" s="5" t="s">
        <v>94</v>
      </c>
    </row>
    <row r="284" spans="5:37">
      <c r="H284" s="5" t="s">
        <v>80</v>
      </c>
      <c r="J284" s="1" t="s">
        <v>201</v>
      </c>
      <c r="K284" s="1">
        <f t="shared" si="68"/>
        <v>115500</v>
      </c>
      <c r="M284" s="1">
        <v>3210</v>
      </c>
      <c r="N284" s="37">
        <f t="shared" si="69"/>
        <v>27.792207792207794</v>
      </c>
      <c r="S284" s="50" t="s">
        <v>153</v>
      </c>
      <c r="X284" s="1">
        <v>2000</v>
      </c>
      <c r="Y284" s="37">
        <f t="shared" si="70"/>
        <v>16.0333493666827</v>
      </c>
    </row>
    <row r="285" spans="5:37">
      <c r="H285" s="5" t="s">
        <v>81</v>
      </c>
      <c r="J285" s="1" t="s">
        <v>201</v>
      </c>
      <c r="K285" s="1">
        <f t="shared" si="68"/>
        <v>115500</v>
      </c>
      <c r="M285" s="1">
        <v>3010</v>
      </c>
      <c r="N285" s="37">
        <f t="shared" si="69"/>
        <v>26.060606060606062</v>
      </c>
      <c r="Y285" s="37">
        <f t="shared" si="70"/>
        <v>0</v>
      </c>
    </row>
    <row r="286" spans="5:37">
      <c r="H286" s="5" t="s">
        <v>82</v>
      </c>
      <c r="J286" s="1" t="s">
        <v>201</v>
      </c>
      <c r="K286" s="1">
        <f t="shared" si="68"/>
        <v>115500</v>
      </c>
      <c r="M286" s="1">
        <v>4200</v>
      </c>
      <c r="N286" s="37">
        <f t="shared" si="69"/>
        <v>36.363636363636367</v>
      </c>
      <c r="S286" s="50" t="s">
        <v>154</v>
      </c>
      <c r="X286" s="1">
        <v>500</v>
      </c>
      <c r="Y286" s="37">
        <f t="shared" si="70"/>
        <v>4.0083373416706749</v>
      </c>
    </row>
    <row r="287" spans="5:37">
      <c r="H287" s="5" t="s">
        <v>83</v>
      </c>
      <c r="J287" s="1" t="s">
        <v>201</v>
      </c>
      <c r="K287" s="1">
        <f t="shared" si="68"/>
        <v>115500</v>
      </c>
      <c r="M287" s="1">
        <v>3700</v>
      </c>
      <c r="N287" s="37">
        <f t="shared" si="69"/>
        <v>32.034632034632033</v>
      </c>
      <c r="Y287" s="37">
        <f t="shared" si="70"/>
        <v>0</v>
      </c>
    </row>
    <row r="288" spans="5:37">
      <c r="H288" s="5" t="s">
        <v>84</v>
      </c>
      <c r="J288" s="1" t="s">
        <v>201</v>
      </c>
      <c r="K288" s="1">
        <f t="shared" si="68"/>
        <v>115500</v>
      </c>
      <c r="M288" s="1">
        <v>4700</v>
      </c>
      <c r="N288" s="37">
        <f t="shared" si="69"/>
        <v>40.692640692640694</v>
      </c>
      <c r="S288" s="50" t="s">
        <v>155</v>
      </c>
      <c r="X288" s="1">
        <v>500</v>
      </c>
      <c r="Y288" s="37">
        <f t="shared" si="70"/>
        <v>4.0083373416706749</v>
      </c>
    </row>
    <row r="289" spans="5:37">
      <c r="H289" s="5" t="s">
        <v>85</v>
      </c>
      <c r="J289" s="1" t="s">
        <v>201</v>
      </c>
      <c r="K289" s="1">
        <f t="shared" si="68"/>
        <v>115500</v>
      </c>
      <c r="M289" s="1">
        <v>4700</v>
      </c>
      <c r="N289" s="37">
        <f t="shared" si="69"/>
        <v>40.692640692640694</v>
      </c>
      <c r="Y289" s="37">
        <f t="shared" si="70"/>
        <v>0</v>
      </c>
    </row>
    <row r="290" spans="5:37">
      <c r="H290" s="5" t="s">
        <v>86</v>
      </c>
      <c r="J290" s="1" t="s">
        <v>201</v>
      </c>
      <c r="K290" s="1">
        <f t="shared" si="68"/>
        <v>115500</v>
      </c>
      <c r="M290" s="1">
        <v>7200</v>
      </c>
      <c r="N290" s="37">
        <f t="shared" si="69"/>
        <v>62.337662337662337</v>
      </c>
      <c r="S290" s="50" t="s">
        <v>156</v>
      </c>
      <c r="X290" s="1">
        <v>3000</v>
      </c>
      <c r="Y290" s="37">
        <f t="shared" si="70"/>
        <v>24.050024050024049</v>
      </c>
    </row>
    <row r="291" spans="5:37">
      <c r="H291" s="5" t="s">
        <v>87</v>
      </c>
      <c r="J291" s="1" t="s">
        <v>201</v>
      </c>
      <c r="K291" s="1">
        <f t="shared" si="68"/>
        <v>115500</v>
      </c>
      <c r="M291" s="1">
        <v>5200</v>
      </c>
      <c r="N291" s="37">
        <f t="shared" si="69"/>
        <v>45.021645021645021</v>
      </c>
      <c r="Y291" s="37">
        <f t="shared" si="70"/>
        <v>0</v>
      </c>
    </row>
    <row r="292" spans="5:37">
      <c r="H292" s="5" t="s">
        <v>88</v>
      </c>
      <c r="J292" s="1" t="s">
        <v>201</v>
      </c>
      <c r="K292" s="1">
        <f t="shared" si="68"/>
        <v>115500</v>
      </c>
      <c r="M292" s="1">
        <v>7300</v>
      </c>
      <c r="N292" s="37">
        <f t="shared" si="69"/>
        <v>63.203463203463201</v>
      </c>
      <c r="S292" s="50" t="s">
        <v>157</v>
      </c>
      <c r="X292" s="1">
        <v>5000</v>
      </c>
      <c r="Y292" s="37">
        <f t="shared" si="70"/>
        <v>40.083373416706749</v>
      </c>
    </row>
    <row r="293" spans="5:37">
      <c r="H293" s="5" t="s">
        <v>89</v>
      </c>
      <c r="J293" s="1" t="s">
        <v>201</v>
      </c>
      <c r="K293" s="1">
        <f t="shared" si="68"/>
        <v>115500</v>
      </c>
      <c r="M293" s="1">
        <v>8300</v>
      </c>
      <c r="N293" s="37">
        <f t="shared" si="69"/>
        <v>71.861471861471856</v>
      </c>
      <c r="Y293" s="37">
        <f t="shared" si="70"/>
        <v>0</v>
      </c>
    </row>
    <row r="294" spans="5:37">
      <c r="H294" s="5" t="s">
        <v>90</v>
      </c>
      <c r="J294" s="1" t="s">
        <v>201</v>
      </c>
      <c r="K294" s="1">
        <f t="shared" si="68"/>
        <v>115500</v>
      </c>
      <c r="M294" s="1">
        <v>20000</v>
      </c>
      <c r="N294" s="37">
        <f t="shared" si="69"/>
        <v>173.16017316017317</v>
      </c>
      <c r="S294" s="50" t="s">
        <v>158</v>
      </c>
      <c r="X294" s="1">
        <v>5000</v>
      </c>
      <c r="Y294" s="37">
        <f t="shared" si="70"/>
        <v>40.083373416706749</v>
      </c>
    </row>
    <row r="295" spans="5:37">
      <c r="S295" s="50"/>
    </row>
    <row r="296" spans="5:37">
      <c r="E296" s="17"/>
      <c r="F296" s="23"/>
      <c r="G296" s="23"/>
      <c r="H296" s="17"/>
      <c r="I296" s="23"/>
      <c r="J296" s="23"/>
      <c r="K296" s="23"/>
      <c r="L296" s="23"/>
      <c r="M296" s="23"/>
      <c r="N296" s="17"/>
      <c r="O296" s="23"/>
      <c r="P296" s="23"/>
      <c r="Q296" s="23"/>
      <c r="R296" s="23"/>
      <c r="S296" s="17"/>
      <c r="T296" s="23"/>
      <c r="U296" s="23"/>
      <c r="V296" s="23"/>
      <c r="W296" s="23"/>
      <c r="X296" s="23"/>
      <c r="Y296" s="17"/>
      <c r="Z296" s="23"/>
      <c r="AA296" s="23"/>
      <c r="AB296" s="17"/>
      <c r="AC296" s="23"/>
      <c r="AD296" s="17"/>
      <c r="AE296" s="23"/>
      <c r="AF296" s="23"/>
      <c r="AG296" s="17"/>
      <c r="AH296" s="23"/>
      <c r="AI296" s="23"/>
      <c r="AJ296" s="57"/>
      <c r="AK296" s="23"/>
    </row>
    <row r="297" spans="5:37">
      <c r="E297" s="5" t="s">
        <v>44</v>
      </c>
      <c r="H297" s="5" t="s">
        <v>78</v>
      </c>
      <c r="J297" s="4" t="s">
        <v>201</v>
      </c>
      <c r="K297" s="4">
        <f>330*350</f>
        <v>115500</v>
      </c>
      <c r="L297" s="4"/>
      <c r="M297" s="27">
        <v>2100</v>
      </c>
      <c r="N297" s="41">
        <f>M297/(K297/1200)</f>
        <v>21.818181818181817</v>
      </c>
      <c r="S297" s="47" t="s">
        <v>152</v>
      </c>
      <c r="V297" s="4">
        <f>297*420</f>
        <v>124740</v>
      </c>
      <c r="W297" s="4"/>
      <c r="X297" s="27">
        <v>2000</v>
      </c>
      <c r="Y297" s="37">
        <f>X297/(124740/1200)</f>
        <v>19.24001924001924</v>
      </c>
      <c r="AD297" s="6" t="s">
        <v>93</v>
      </c>
      <c r="AF297" s="80">
        <f>1000/((330*350)/1200)</f>
        <v>10.38961038961039</v>
      </c>
      <c r="AH297" s="4" t="s">
        <v>67</v>
      </c>
    </row>
    <row r="298" spans="5:37">
      <c r="E298" s="5" t="s">
        <v>202</v>
      </c>
      <c r="F298" s="1">
        <f>20*60</f>
        <v>1200</v>
      </c>
      <c r="H298" s="5" t="s">
        <v>79</v>
      </c>
      <c r="J298" s="1" t="s">
        <v>201</v>
      </c>
      <c r="K298" s="1">
        <f t="shared" ref="K298:K309" si="71">330*350</f>
        <v>115500</v>
      </c>
      <c r="M298" s="1">
        <v>2420</v>
      </c>
      <c r="N298" s="41">
        <f t="shared" ref="N298:N309" si="72">M298/(K298/1200)</f>
        <v>25.142857142857142</v>
      </c>
      <c r="Y298" s="37">
        <f t="shared" ref="Y298:Y309" si="73">X298/(124740/1200)</f>
        <v>0</v>
      </c>
      <c r="AD298" s="5" t="s">
        <v>94</v>
      </c>
    </row>
    <row r="299" spans="5:37">
      <c r="H299" s="5" t="s">
        <v>80</v>
      </c>
      <c r="J299" s="1" t="s">
        <v>201</v>
      </c>
      <c r="K299" s="1">
        <f t="shared" si="71"/>
        <v>115500</v>
      </c>
      <c r="M299" s="1">
        <v>3210</v>
      </c>
      <c r="N299" s="41">
        <f t="shared" si="72"/>
        <v>33.350649350649348</v>
      </c>
      <c r="S299" s="50" t="s">
        <v>153</v>
      </c>
      <c r="X299" s="1">
        <v>2000</v>
      </c>
      <c r="Y299" s="37">
        <f t="shared" si="73"/>
        <v>19.24001924001924</v>
      </c>
    </row>
    <row r="300" spans="5:37">
      <c r="H300" s="5" t="s">
        <v>81</v>
      </c>
      <c r="J300" s="1" t="s">
        <v>201</v>
      </c>
      <c r="K300" s="1">
        <f t="shared" si="71"/>
        <v>115500</v>
      </c>
      <c r="M300" s="1">
        <v>3010</v>
      </c>
      <c r="N300" s="41">
        <f t="shared" si="72"/>
        <v>31.272727272727273</v>
      </c>
      <c r="Y300" s="37">
        <f t="shared" si="73"/>
        <v>0</v>
      </c>
    </row>
    <row r="301" spans="5:37">
      <c r="H301" s="5" t="s">
        <v>82</v>
      </c>
      <c r="J301" s="1" t="s">
        <v>201</v>
      </c>
      <c r="K301" s="1">
        <f t="shared" si="71"/>
        <v>115500</v>
      </c>
      <c r="M301" s="1">
        <v>4200</v>
      </c>
      <c r="N301" s="41">
        <f t="shared" si="72"/>
        <v>43.636363636363633</v>
      </c>
      <c r="S301" s="50" t="s">
        <v>154</v>
      </c>
      <c r="X301" s="1">
        <v>500</v>
      </c>
      <c r="Y301" s="37">
        <f t="shared" si="73"/>
        <v>4.8100048100048101</v>
      </c>
    </row>
    <row r="302" spans="5:37">
      <c r="H302" s="5" t="s">
        <v>83</v>
      </c>
      <c r="J302" s="1" t="s">
        <v>201</v>
      </c>
      <c r="K302" s="1">
        <f t="shared" si="71"/>
        <v>115500</v>
      </c>
      <c r="M302" s="1">
        <v>3700</v>
      </c>
      <c r="N302" s="41">
        <f t="shared" si="72"/>
        <v>38.441558441558442</v>
      </c>
      <c r="Y302" s="37">
        <f t="shared" si="73"/>
        <v>0</v>
      </c>
    </row>
    <row r="303" spans="5:37">
      <c r="H303" s="5" t="s">
        <v>84</v>
      </c>
      <c r="J303" s="1" t="s">
        <v>201</v>
      </c>
      <c r="K303" s="1">
        <f t="shared" si="71"/>
        <v>115500</v>
      </c>
      <c r="M303" s="1">
        <v>4700</v>
      </c>
      <c r="N303" s="41">
        <f t="shared" si="72"/>
        <v>48.831168831168831</v>
      </c>
      <c r="S303" s="50" t="s">
        <v>155</v>
      </c>
      <c r="X303" s="1">
        <v>500</v>
      </c>
      <c r="Y303" s="37">
        <f t="shared" si="73"/>
        <v>4.8100048100048101</v>
      </c>
    </row>
    <row r="304" spans="5:37">
      <c r="H304" s="5" t="s">
        <v>85</v>
      </c>
      <c r="J304" s="1" t="s">
        <v>201</v>
      </c>
      <c r="K304" s="1">
        <f t="shared" si="71"/>
        <v>115500</v>
      </c>
      <c r="M304" s="1">
        <v>4700</v>
      </c>
      <c r="N304" s="41">
        <f t="shared" si="72"/>
        <v>48.831168831168831</v>
      </c>
      <c r="Y304" s="37">
        <f t="shared" si="73"/>
        <v>0</v>
      </c>
    </row>
    <row r="305" spans="5:37">
      <c r="H305" s="5" t="s">
        <v>86</v>
      </c>
      <c r="J305" s="1" t="s">
        <v>201</v>
      </c>
      <c r="K305" s="1">
        <f t="shared" si="71"/>
        <v>115500</v>
      </c>
      <c r="M305" s="1">
        <v>7200</v>
      </c>
      <c r="N305" s="41">
        <f t="shared" si="72"/>
        <v>74.805194805194802</v>
      </c>
      <c r="S305" s="50" t="s">
        <v>156</v>
      </c>
      <c r="X305" s="1">
        <v>3000</v>
      </c>
      <c r="Y305" s="37">
        <f t="shared" si="73"/>
        <v>28.860028860028859</v>
      </c>
    </row>
    <row r="306" spans="5:37">
      <c r="H306" s="5" t="s">
        <v>87</v>
      </c>
      <c r="J306" s="1" t="s">
        <v>201</v>
      </c>
      <c r="K306" s="1">
        <f t="shared" si="71"/>
        <v>115500</v>
      </c>
      <c r="M306" s="1">
        <v>5200</v>
      </c>
      <c r="N306" s="41">
        <f t="shared" si="72"/>
        <v>54.025974025974023</v>
      </c>
      <c r="Y306" s="37">
        <f t="shared" si="73"/>
        <v>0</v>
      </c>
    </row>
    <row r="307" spans="5:37">
      <c r="H307" s="5" t="s">
        <v>88</v>
      </c>
      <c r="J307" s="1" t="s">
        <v>201</v>
      </c>
      <c r="K307" s="1">
        <f t="shared" si="71"/>
        <v>115500</v>
      </c>
      <c r="M307" s="1">
        <v>7300</v>
      </c>
      <c r="N307" s="41">
        <f t="shared" si="72"/>
        <v>75.84415584415585</v>
      </c>
      <c r="S307" s="50" t="s">
        <v>157</v>
      </c>
      <c r="X307" s="1">
        <v>5000</v>
      </c>
      <c r="Y307" s="37">
        <f t="shared" si="73"/>
        <v>48.100048100048099</v>
      </c>
    </row>
    <row r="308" spans="5:37">
      <c r="H308" s="5" t="s">
        <v>89</v>
      </c>
      <c r="J308" s="1" t="s">
        <v>201</v>
      </c>
      <c r="K308" s="1">
        <f t="shared" si="71"/>
        <v>115500</v>
      </c>
      <c r="M308" s="1">
        <v>8300</v>
      </c>
      <c r="N308" s="41">
        <f t="shared" si="72"/>
        <v>86.233766233766232</v>
      </c>
      <c r="Y308" s="37">
        <f t="shared" si="73"/>
        <v>0</v>
      </c>
    </row>
    <row r="309" spans="5:37">
      <c r="H309" s="5" t="s">
        <v>90</v>
      </c>
      <c r="J309" s="1" t="s">
        <v>201</v>
      </c>
      <c r="K309" s="1">
        <f t="shared" si="71"/>
        <v>115500</v>
      </c>
      <c r="M309" s="1">
        <v>20000</v>
      </c>
      <c r="N309" s="41">
        <f t="shared" si="72"/>
        <v>207.79220779220779</v>
      </c>
      <c r="S309" s="50" t="s">
        <v>158</v>
      </c>
      <c r="X309" s="1">
        <v>5000</v>
      </c>
      <c r="Y309" s="37">
        <f t="shared" si="73"/>
        <v>48.100048100048099</v>
      </c>
    </row>
    <row r="310" spans="5:37">
      <c r="S310" s="50"/>
    </row>
    <row r="311" spans="5:37">
      <c r="E311" s="17"/>
      <c r="F311" s="23"/>
      <c r="G311" s="23"/>
      <c r="H311" s="17"/>
      <c r="I311" s="23"/>
      <c r="J311" s="23"/>
      <c r="K311" s="23"/>
      <c r="L311" s="23"/>
      <c r="M311" s="23"/>
      <c r="N311" s="17"/>
      <c r="O311" s="23"/>
      <c r="P311" s="23"/>
      <c r="Q311" s="23"/>
      <c r="R311" s="23"/>
      <c r="S311" s="17"/>
      <c r="T311" s="23"/>
      <c r="U311" s="23"/>
      <c r="V311" s="23"/>
      <c r="W311" s="23"/>
      <c r="X311" s="23"/>
      <c r="Y311" s="17"/>
      <c r="Z311" s="23"/>
      <c r="AA311" s="23"/>
      <c r="AB311" s="17"/>
      <c r="AC311" s="23"/>
      <c r="AD311" s="17"/>
      <c r="AE311" s="23"/>
      <c r="AF311" s="23"/>
      <c r="AG311" s="17"/>
      <c r="AH311" s="23"/>
      <c r="AI311" s="23"/>
      <c r="AJ311" s="57"/>
      <c r="AK311" s="23"/>
    </row>
    <row r="312" spans="5:37">
      <c r="E312" s="5" t="s">
        <v>45</v>
      </c>
      <c r="H312" s="5" t="s">
        <v>78</v>
      </c>
      <c r="J312" s="4" t="s">
        <v>201</v>
      </c>
      <c r="K312" s="4">
        <f>330*350</f>
        <v>115500</v>
      </c>
      <c r="L312" s="4"/>
      <c r="M312" s="27">
        <v>2100</v>
      </c>
      <c r="N312" s="37">
        <f>M312/(K312/1400)</f>
        <v>25.454545454545453</v>
      </c>
      <c r="S312" s="47" t="s">
        <v>152</v>
      </c>
      <c r="V312" s="4">
        <f>297*420</f>
        <v>124740</v>
      </c>
      <c r="W312" s="4"/>
      <c r="X312" s="27">
        <v>2000</v>
      </c>
      <c r="Y312" s="37">
        <f>X312/(124740/1400)</f>
        <v>22.446689113355781</v>
      </c>
      <c r="AD312" s="6" t="s">
        <v>93</v>
      </c>
      <c r="AF312" s="80">
        <f>1000/((330*350)/1400)</f>
        <v>12.121212121212121</v>
      </c>
      <c r="AH312" s="4" t="s">
        <v>67</v>
      </c>
    </row>
    <row r="313" spans="5:37">
      <c r="E313" s="5" t="s">
        <v>202</v>
      </c>
      <c r="F313" s="1">
        <f>20*70</f>
        <v>1400</v>
      </c>
      <c r="H313" s="5" t="s">
        <v>79</v>
      </c>
      <c r="J313" s="1" t="s">
        <v>201</v>
      </c>
      <c r="K313" s="1">
        <f t="shared" ref="K313:K324" si="74">330*350</f>
        <v>115500</v>
      </c>
      <c r="M313" s="1">
        <v>2420</v>
      </c>
      <c r="N313" s="37">
        <f t="shared" ref="N313:N324" si="75">M313/(K313/1400)</f>
        <v>29.333333333333332</v>
      </c>
      <c r="Y313" s="37">
        <f t="shared" ref="Y313:Y324" si="76">X313/(124740/1400)</f>
        <v>0</v>
      </c>
      <c r="AD313" s="5" t="s">
        <v>94</v>
      </c>
    </row>
    <row r="314" spans="5:37">
      <c r="H314" s="5" t="s">
        <v>80</v>
      </c>
      <c r="J314" s="1" t="s">
        <v>201</v>
      </c>
      <c r="K314" s="1">
        <f t="shared" si="74"/>
        <v>115500</v>
      </c>
      <c r="M314" s="1">
        <v>3210</v>
      </c>
      <c r="N314" s="37">
        <f t="shared" si="75"/>
        <v>38.909090909090907</v>
      </c>
      <c r="S314" s="50" t="s">
        <v>153</v>
      </c>
      <c r="X314" s="1">
        <v>2000</v>
      </c>
      <c r="Y314" s="37">
        <f t="shared" si="76"/>
        <v>22.446689113355781</v>
      </c>
    </row>
    <row r="315" spans="5:37">
      <c r="H315" s="5" t="s">
        <v>81</v>
      </c>
      <c r="J315" s="1" t="s">
        <v>201</v>
      </c>
      <c r="K315" s="1">
        <f t="shared" si="74"/>
        <v>115500</v>
      </c>
      <c r="M315" s="1">
        <v>3010</v>
      </c>
      <c r="N315" s="37">
        <f t="shared" si="75"/>
        <v>36.484848484848484</v>
      </c>
      <c r="Y315" s="37">
        <f t="shared" si="76"/>
        <v>0</v>
      </c>
    </row>
    <row r="316" spans="5:37">
      <c r="H316" s="5" t="s">
        <v>82</v>
      </c>
      <c r="J316" s="1" t="s">
        <v>201</v>
      </c>
      <c r="K316" s="1">
        <f t="shared" si="74"/>
        <v>115500</v>
      </c>
      <c r="M316" s="1">
        <v>4200</v>
      </c>
      <c r="N316" s="37">
        <f t="shared" si="75"/>
        <v>50.909090909090907</v>
      </c>
      <c r="S316" s="50" t="s">
        <v>154</v>
      </c>
      <c r="X316" s="1">
        <v>500</v>
      </c>
      <c r="Y316" s="37">
        <f t="shared" si="76"/>
        <v>5.6116722783389452</v>
      </c>
    </row>
    <row r="317" spans="5:37">
      <c r="H317" s="5" t="s">
        <v>83</v>
      </c>
      <c r="J317" s="1" t="s">
        <v>201</v>
      </c>
      <c r="K317" s="1">
        <f t="shared" si="74"/>
        <v>115500</v>
      </c>
      <c r="M317" s="1">
        <v>3700</v>
      </c>
      <c r="N317" s="37">
        <f t="shared" si="75"/>
        <v>44.848484848484851</v>
      </c>
      <c r="Y317" s="37">
        <f t="shared" si="76"/>
        <v>0</v>
      </c>
    </row>
    <row r="318" spans="5:37">
      <c r="H318" s="5" t="s">
        <v>84</v>
      </c>
      <c r="J318" s="1" t="s">
        <v>201</v>
      </c>
      <c r="K318" s="1">
        <f t="shared" si="74"/>
        <v>115500</v>
      </c>
      <c r="M318" s="1">
        <v>4700</v>
      </c>
      <c r="N318" s="37">
        <f t="shared" si="75"/>
        <v>56.969696969696969</v>
      </c>
      <c r="S318" s="50" t="s">
        <v>155</v>
      </c>
      <c r="X318" s="1">
        <v>500</v>
      </c>
      <c r="Y318" s="37">
        <f t="shared" si="76"/>
        <v>5.6116722783389452</v>
      </c>
    </row>
    <row r="319" spans="5:37">
      <c r="H319" s="5" t="s">
        <v>85</v>
      </c>
      <c r="J319" s="1" t="s">
        <v>201</v>
      </c>
      <c r="K319" s="1">
        <f t="shared" si="74"/>
        <v>115500</v>
      </c>
      <c r="M319" s="1">
        <v>4700</v>
      </c>
      <c r="N319" s="37">
        <f t="shared" si="75"/>
        <v>56.969696969696969</v>
      </c>
      <c r="Y319" s="37">
        <f t="shared" si="76"/>
        <v>0</v>
      </c>
    </row>
    <row r="320" spans="5:37">
      <c r="H320" s="5" t="s">
        <v>86</v>
      </c>
      <c r="J320" s="1" t="s">
        <v>201</v>
      </c>
      <c r="K320" s="1">
        <f t="shared" si="74"/>
        <v>115500</v>
      </c>
      <c r="M320" s="1">
        <v>7200</v>
      </c>
      <c r="N320" s="37">
        <f t="shared" si="75"/>
        <v>87.272727272727266</v>
      </c>
      <c r="S320" s="50" t="s">
        <v>156</v>
      </c>
      <c r="X320" s="1">
        <v>3000</v>
      </c>
      <c r="Y320" s="37">
        <f t="shared" si="76"/>
        <v>33.670033670033675</v>
      </c>
    </row>
    <row r="321" spans="5:37">
      <c r="H321" s="5" t="s">
        <v>87</v>
      </c>
      <c r="J321" s="1" t="s">
        <v>201</v>
      </c>
      <c r="K321" s="1">
        <f t="shared" si="74"/>
        <v>115500</v>
      </c>
      <c r="M321" s="1">
        <v>5200</v>
      </c>
      <c r="N321" s="37">
        <f t="shared" si="75"/>
        <v>63.030303030303031</v>
      </c>
      <c r="Y321" s="37">
        <f t="shared" si="76"/>
        <v>0</v>
      </c>
    </row>
    <row r="322" spans="5:37">
      <c r="H322" s="5" t="s">
        <v>88</v>
      </c>
      <c r="J322" s="1" t="s">
        <v>201</v>
      </c>
      <c r="K322" s="1">
        <f t="shared" si="74"/>
        <v>115500</v>
      </c>
      <c r="M322" s="1">
        <v>7300</v>
      </c>
      <c r="N322" s="37">
        <f t="shared" si="75"/>
        <v>88.484848484848484</v>
      </c>
      <c r="S322" s="50" t="s">
        <v>157</v>
      </c>
      <c r="X322" s="1">
        <v>5000</v>
      </c>
      <c r="Y322" s="37">
        <f t="shared" si="76"/>
        <v>56.116722783389456</v>
      </c>
    </row>
    <row r="323" spans="5:37">
      <c r="H323" s="5" t="s">
        <v>89</v>
      </c>
      <c r="J323" s="1" t="s">
        <v>201</v>
      </c>
      <c r="K323" s="1">
        <f t="shared" si="74"/>
        <v>115500</v>
      </c>
      <c r="M323" s="1">
        <v>8300</v>
      </c>
      <c r="N323" s="37">
        <f t="shared" si="75"/>
        <v>100.60606060606061</v>
      </c>
      <c r="Y323" s="37">
        <f t="shared" si="76"/>
        <v>0</v>
      </c>
    </row>
    <row r="324" spans="5:37">
      <c r="H324" s="5" t="s">
        <v>90</v>
      </c>
      <c r="J324" s="1" t="s">
        <v>201</v>
      </c>
      <c r="K324" s="1">
        <f t="shared" si="74"/>
        <v>115500</v>
      </c>
      <c r="M324" s="1">
        <v>20000</v>
      </c>
      <c r="N324" s="37">
        <f t="shared" si="75"/>
        <v>242.42424242424244</v>
      </c>
      <c r="S324" s="50" t="s">
        <v>158</v>
      </c>
      <c r="X324" s="1">
        <v>5000</v>
      </c>
      <c r="Y324" s="37">
        <f t="shared" si="76"/>
        <v>56.116722783389456</v>
      </c>
    </row>
    <row r="325" spans="5:37">
      <c r="S325" s="50"/>
    </row>
    <row r="326" spans="5:37">
      <c r="E326" s="17"/>
      <c r="F326" s="23"/>
      <c r="G326" s="23"/>
      <c r="H326" s="17"/>
      <c r="I326" s="23"/>
      <c r="J326" s="23"/>
      <c r="K326" s="23"/>
      <c r="L326" s="23"/>
      <c r="M326" s="23"/>
      <c r="N326" s="17"/>
      <c r="O326" s="23"/>
      <c r="P326" s="23"/>
      <c r="Q326" s="23"/>
      <c r="R326" s="23"/>
      <c r="S326" s="17"/>
      <c r="T326" s="23"/>
      <c r="U326" s="23"/>
      <c r="V326" s="23"/>
      <c r="W326" s="23"/>
      <c r="X326" s="23"/>
      <c r="Y326" s="17"/>
      <c r="Z326" s="23"/>
      <c r="AA326" s="23"/>
      <c r="AB326" s="17"/>
      <c r="AC326" s="23"/>
      <c r="AD326" s="17"/>
      <c r="AE326" s="23"/>
      <c r="AF326" s="23"/>
      <c r="AG326" s="17"/>
      <c r="AH326" s="23"/>
      <c r="AI326" s="23"/>
      <c r="AJ326" s="57"/>
      <c r="AK326" s="23"/>
    </row>
    <row r="327" spans="5:37">
      <c r="E327" s="5" t="s">
        <v>48</v>
      </c>
      <c r="H327" s="5" t="s">
        <v>78</v>
      </c>
      <c r="J327" s="4" t="s">
        <v>201</v>
      </c>
      <c r="K327" s="4">
        <f>330*350</f>
        <v>115500</v>
      </c>
      <c r="L327" s="4"/>
      <c r="M327" s="27">
        <v>2100</v>
      </c>
      <c r="N327" s="37">
        <f>M327/(K327/1800)</f>
        <v>32.727272727272727</v>
      </c>
      <c r="S327" s="47" t="s">
        <v>152</v>
      </c>
      <c r="V327" s="4">
        <f>297*420</f>
        <v>124740</v>
      </c>
      <c r="W327" s="4"/>
      <c r="X327" s="27">
        <v>2000</v>
      </c>
      <c r="Y327" s="37">
        <f>X327/(124740/1800)</f>
        <v>28.860028860028862</v>
      </c>
      <c r="AD327" s="6" t="s">
        <v>93</v>
      </c>
      <c r="AF327" s="80">
        <f>1000/((330*350)/1800)</f>
        <v>15.584415584415583</v>
      </c>
      <c r="AH327" s="4" t="s">
        <v>67</v>
      </c>
    </row>
    <row r="328" spans="5:37">
      <c r="E328" s="5" t="s">
        <v>202</v>
      </c>
      <c r="F328" s="1">
        <f>20*90</f>
        <v>1800</v>
      </c>
      <c r="H328" s="5" t="s">
        <v>79</v>
      </c>
      <c r="J328" s="1" t="s">
        <v>201</v>
      </c>
      <c r="K328" s="1">
        <f t="shared" ref="K328:K339" si="77">330*350</f>
        <v>115500</v>
      </c>
      <c r="M328" s="1">
        <v>2420</v>
      </c>
      <c r="N328" s="37">
        <f t="shared" ref="N328:N339" si="78">M328/(K328/1800)</f>
        <v>37.714285714285708</v>
      </c>
      <c r="Y328" s="37">
        <f t="shared" ref="Y328:Y339" si="79">X328/(124740/1800)</f>
        <v>0</v>
      </c>
      <c r="AD328" s="5" t="s">
        <v>94</v>
      </c>
    </row>
    <row r="329" spans="5:37">
      <c r="H329" s="5" t="s">
        <v>80</v>
      </c>
      <c r="J329" s="1" t="s">
        <v>201</v>
      </c>
      <c r="K329" s="1">
        <f t="shared" si="77"/>
        <v>115500</v>
      </c>
      <c r="M329" s="1">
        <v>3210</v>
      </c>
      <c r="N329" s="37">
        <f t="shared" si="78"/>
        <v>50.025974025974023</v>
      </c>
      <c r="S329" s="50" t="s">
        <v>153</v>
      </c>
      <c r="X329" s="1">
        <v>2000</v>
      </c>
      <c r="Y329" s="37">
        <f t="shared" si="79"/>
        <v>28.860028860028862</v>
      </c>
    </row>
    <row r="330" spans="5:37">
      <c r="H330" s="5" t="s">
        <v>81</v>
      </c>
      <c r="J330" s="1" t="s">
        <v>201</v>
      </c>
      <c r="K330" s="1">
        <f t="shared" si="77"/>
        <v>115500</v>
      </c>
      <c r="M330" s="1">
        <v>3010</v>
      </c>
      <c r="N330" s="37">
        <f t="shared" si="78"/>
        <v>46.909090909090907</v>
      </c>
      <c r="Y330" s="37">
        <f t="shared" si="79"/>
        <v>0</v>
      </c>
    </row>
    <row r="331" spans="5:37">
      <c r="H331" s="5" t="s">
        <v>82</v>
      </c>
      <c r="J331" s="1" t="s">
        <v>201</v>
      </c>
      <c r="K331" s="1">
        <f t="shared" si="77"/>
        <v>115500</v>
      </c>
      <c r="M331" s="1">
        <v>4200</v>
      </c>
      <c r="N331" s="37">
        <f t="shared" si="78"/>
        <v>65.454545454545453</v>
      </c>
      <c r="S331" s="50" t="s">
        <v>154</v>
      </c>
      <c r="X331" s="1">
        <v>500</v>
      </c>
      <c r="Y331" s="37">
        <f t="shared" si="79"/>
        <v>7.2150072150072155</v>
      </c>
    </row>
    <row r="332" spans="5:37">
      <c r="H332" s="5" t="s">
        <v>83</v>
      </c>
      <c r="J332" s="1" t="s">
        <v>201</v>
      </c>
      <c r="K332" s="1">
        <f t="shared" si="77"/>
        <v>115500</v>
      </c>
      <c r="M332" s="1">
        <v>3700</v>
      </c>
      <c r="N332" s="37">
        <f t="shared" si="78"/>
        <v>57.662337662337656</v>
      </c>
      <c r="Y332" s="37">
        <f t="shared" si="79"/>
        <v>0</v>
      </c>
    </row>
    <row r="333" spans="5:37">
      <c r="H333" s="5" t="s">
        <v>84</v>
      </c>
      <c r="J333" s="1" t="s">
        <v>201</v>
      </c>
      <c r="K333" s="1">
        <f t="shared" si="77"/>
        <v>115500</v>
      </c>
      <c r="M333" s="1">
        <v>4700</v>
      </c>
      <c r="N333" s="37">
        <f t="shared" si="78"/>
        <v>73.246753246753244</v>
      </c>
      <c r="S333" s="50" t="s">
        <v>155</v>
      </c>
      <c r="X333" s="1">
        <v>500</v>
      </c>
      <c r="Y333" s="37">
        <f t="shared" si="79"/>
        <v>7.2150072150072155</v>
      </c>
    </row>
    <row r="334" spans="5:37">
      <c r="H334" s="5" t="s">
        <v>85</v>
      </c>
      <c r="J334" s="1" t="s">
        <v>201</v>
      </c>
      <c r="K334" s="1">
        <f t="shared" si="77"/>
        <v>115500</v>
      </c>
      <c r="M334" s="1">
        <v>4700</v>
      </c>
      <c r="N334" s="37">
        <f t="shared" si="78"/>
        <v>73.246753246753244</v>
      </c>
      <c r="Y334" s="37">
        <f t="shared" si="79"/>
        <v>0</v>
      </c>
    </row>
    <row r="335" spans="5:37">
      <c r="H335" s="5" t="s">
        <v>86</v>
      </c>
      <c r="J335" s="1" t="s">
        <v>201</v>
      </c>
      <c r="K335" s="1">
        <f t="shared" si="77"/>
        <v>115500</v>
      </c>
      <c r="M335" s="1">
        <v>7200</v>
      </c>
      <c r="N335" s="37">
        <f t="shared" si="78"/>
        <v>112.2077922077922</v>
      </c>
      <c r="S335" s="50" t="s">
        <v>156</v>
      </c>
      <c r="X335" s="1">
        <v>3000</v>
      </c>
      <c r="Y335" s="37">
        <f t="shared" si="79"/>
        <v>43.290043290043293</v>
      </c>
    </row>
    <row r="336" spans="5:37">
      <c r="H336" s="5" t="s">
        <v>87</v>
      </c>
      <c r="J336" s="1" t="s">
        <v>201</v>
      </c>
      <c r="K336" s="1">
        <f t="shared" si="77"/>
        <v>115500</v>
      </c>
      <c r="M336" s="1">
        <v>5200</v>
      </c>
      <c r="N336" s="37">
        <f t="shared" si="78"/>
        <v>81.038961038961034</v>
      </c>
      <c r="Y336" s="37">
        <f t="shared" si="79"/>
        <v>0</v>
      </c>
    </row>
    <row r="337" spans="5:37">
      <c r="H337" s="5" t="s">
        <v>88</v>
      </c>
      <c r="J337" s="1" t="s">
        <v>201</v>
      </c>
      <c r="K337" s="1">
        <f t="shared" si="77"/>
        <v>115500</v>
      </c>
      <c r="M337" s="1">
        <v>7300</v>
      </c>
      <c r="N337" s="37">
        <f t="shared" si="78"/>
        <v>113.76623376623375</v>
      </c>
      <c r="S337" s="50" t="s">
        <v>157</v>
      </c>
      <c r="X337" s="1">
        <v>5000</v>
      </c>
      <c r="Y337" s="37">
        <f t="shared" si="79"/>
        <v>72.150072150072148</v>
      </c>
    </row>
    <row r="338" spans="5:37">
      <c r="H338" s="5" t="s">
        <v>89</v>
      </c>
      <c r="J338" s="1" t="s">
        <v>201</v>
      </c>
      <c r="K338" s="1">
        <f t="shared" si="77"/>
        <v>115500</v>
      </c>
      <c r="M338" s="1">
        <v>8300</v>
      </c>
      <c r="N338" s="37">
        <f t="shared" si="78"/>
        <v>129.35064935064935</v>
      </c>
      <c r="Y338" s="37">
        <f t="shared" si="79"/>
        <v>0</v>
      </c>
    </row>
    <row r="339" spans="5:37">
      <c r="H339" s="5" t="s">
        <v>90</v>
      </c>
      <c r="J339" s="1" t="s">
        <v>201</v>
      </c>
      <c r="K339" s="1">
        <f t="shared" si="77"/>
        <v>115500</v>
      </c>
      <c r="M339" s="1">
        <v>20000</v>
      </c>
      <c r="N339" s="37">
        <f t="shared" si="78"/>
        <v>311.68831168831167</v>
      </c>
      <c r="S339" s="50" t="s">
        <v>158</v>
      </c>
      <c r="X339" s="1">
        <v>5000</v>
      </c>
      <c r="Y339" s="37">
        <f t="shared" si="79"/>
        <v>72.150072150072148</v>
      </c>
    </row>
    <row r="340" spans="5:37">
      <c r="S340" s="50"/>
    </row>
    <row r="341" spans="5:37">
      <c r="E341" s="17"/>
      <c r="F341" s="23"/>
      <c r="G341" s="23"/>
      <c r="H341" s="17"/>
      <c r="I341" s="23"/>
      <c r="J341" s="23"/>
      <c r="K341" s="23"/>
      <c r="L341" s="23"/>
      <c r="M341" s="23"/>
      <c r="N341" s="17"/>
      <c r="O341" s="23"/>
      <c r="P341" s="23"/>
      <c r="Q341" s="23"/>
      <c r="R341" s="23"/>
      <c r="S341" s="17"/>
      <c r="T341" s="23"/>
      <c r="U341" s="23"/>
      <c r="V341" s="23"/>
      <c r="W341" s="23"/>
      <c r="X341" s="23"/>
      <c r="Y341" s="17"/>
      <c r="Z341" s="23"/>
      <c r="AA341" s="23"/>
      <c r="AB341" s="17"/>
      <c r="AC341" s="23"/>
      <c r="AD341" s="17"/>
      <c r="AE341" s="23"/>
      <c r="AF341" s="23"/>
      <c r="AG341" s="17"/>
      <c r="AH341" s="23"/>
      <c r="AI341" s="23"/>
      <c r="AJ341" s="57"/>
      <c r="AK341" s="23"/>
    </row>
    <row r="342" spans="5:37">
      <c r="E342" s="5" t="s">
        <v>49</v>
      </c>
      <c r="H342" s="5" t="s">
        <v>78</v>
      </c>
      <c r="J342" s="4" t="s">
        <v>201</v>
      </c>
      <c r="K342" s="4">
        <f>330*350</f>
        <v>115500</v>
      </c>
      <c r="L342" s="4"/>
      <c r="M342" s="27">
        <v>2100</v>
      </c>
      <c r="N342" s="37">
        <f>M342/(K342/2400)</f>
        <v>43.636363636363633</v>
      </c>
      <c r="S342" s="47" t="s">
        <v>152</v>
      </c>
      <c r="V342" s="4">
        <f>297*420</f>
        <v>124740</v>
      </c>
      <c r="W342" s="4"/>
      <c r="X342" s="27">
        <v>2000</v>
      </c>
      <c r="Y342" s="37">
        <f>X342/(124740/2400)</f>
        <v>38.48003848003848</v>
      </c>
      <c r="AD342" s="6" t="s">
        <v>93</v>
      </c>
      <c r="AF342" s="80">
        <f>1000/((330*350)/2400)</f>
        <v>20.779220779220779</v>
      </c>
      <c r="AH342" s="4" t="s">
        <v>67</v>
      </c>
    </row>
    <row r="343" spans="5:37">
      <c r="E343" s="5" t="s">
        <v>202</v>
      </c>
      <c r="F343" s="1">
        <f>20*120</f>
        <v>2400</v>
      </c>
      <c r="H343" s="5" t="s">
        <v>79</v>
      </c>
      <c r="J343" s="1" t="s">
        <v>201</v>
      </c>
      <c r="K343" s="1">
        <f t="shared" ref="K343:K354" si="80">330*350</f>
        <v>115500</v>
      </c>
      <c r="M343" s="1">
        <v>2420</v>
      </c>
      <c r="N343" s="37">
        <f t="shared" ref="N343:N354" si="81">M343/(K343/2400)</f>
        <v>50.285714285714285</v>
      </c>
      <c r="Y343" s="37">
        <f t="shared" ref="Y343:Y354" si="82">X343/(124740/2400)</f>
        <v>0</v>
      </c>
      <c r="AD343" s="5" t="s">
        <v>94</v>
      </c>
    </row>
    <row r="344" spans="5:37">
      <c r="H344" s="5" t="s">
        <v>80</v>
      </c>
      <c r="J344" s="1" t="s">
        <v>201</v>
      </c>
      <c r="K344" s="1">
        <f t="shared" si="80"/>
        <v>115500</v>
      </c>
      <c r="M344" s="1">
        <v>3210</v>
      </c>
      <c r="N344" s="37">
        <f t="shared" si="81"/>
        <v>66.701298701298697</v>
      </c>
      <c r="S344" s="50" t="s">
        <v>153</v>
      </c>
      <c r="X344" s="1">
        <v>2000</v>
      </c>
      <c r="Y344" s="37">
        <f t="shared" si="82"/>
        <v>38.48003848003848</v>
      </c>
    </row>
    <row r="345" spans="5:37">
      <c r="H345" s="5" t="s">
        <v>81</v>
      </c>
      <c r="J345" s="1" t="s">
        <v>201</v>
      </c>
      <c r="K345" s="1">
        <f t="shared" si="80"/>
        <v>115500</v>
      </c>
      <c r="M345" s="1">
        <v>3010</v>
      </c>
      <c r="N345" s="37">
        <f t="shared" si="81"/>
        <v>62.545454545454547</v>
      </c>
      <c r="Y345" s="37">
        <f t="shared" si="82"/>
        <v>0</v>
      </c>
    </row>
    <row r="346" spans="5:37">
      <c r="H346" s="5" t="s">
        <v>82</v>
      </c>
      <c r="J346" s="1" t="s">
        <v>201</v>
      </c>
      <c r="K346" s="1">
        <f t="shared" si="80"/>
        <v>115500</v>
      </c>
      <c r="M346" s="1">
        <v>4200</v>
      </c>
      <c r="N346" s="37">
        <f t="shared" si="81"/>
        <v>87.272727272727266</v>
      </c>
      <c r="S346" s="50" t="s">
        <v>154</v>
      </c>
      <c r="X346" s="1">
        <v>500</v>
      </c>
      <c r="Y346" s="37">
        <f t="shared" si="82"/>
        <v>9.6200096200096201</v>
      </c>
    </row>
    <row r="347" spans="5:37">
      <c r="H347" s="5" t="s">
        <v>83</v>
      </c>
      <c r="J347" s="1" t="s">
        <v>201</v>
      </c>
      <c r="K347" s="1">
        <f t="shared" si="80"/>
        <v>115500</v>
      </c>
      <c r="M347" s="1">
        <v>3700</v>
      </c>
      <c r="N347" s="37">
        <f t="shared" si="81"/>
        <v>76.883116883116884</v>
      </c>
      <c r="Y347" s="37">
        <f t="shared" si="82"/>
        <v>0</v>
      </c>
    </row>
    <row r="348" spans="5:37">
      <c r="H348" s="5" t="s">
        <v>84</v>
      </c>
      <c r="J348" s="1" t="s">
        <v>201</v>
      </c>
      <c r="K348" s="1">
        <f t="shared" si="80"/>
        <v>115500</v>
      </c>
      <c r="M348" s="1">
        <v>4700</v>
      </c>
      <c r="N348" s="37">
        <f t="shared" si="81"/>
        <v>97.662337662337663</v>
      </c>
      <c r="S348" s="50" t="s">
        <v>155</v>
      </c>
      <c r="X348" s="1">
        <v>500</v>
      </c>
      <c r="Y348" s="37">
        <f t="shared" si="82"/>
        <v>9.6200096200096201</v>
      </c>
    </row>
    <row r="349" spans="5:37">
      <c r="H349" s="5" t="s">
        <v>85</v>
      </c>
      <c r="J349" s="1" t="s">
        <v>201</v>
      </c>
      <c r="K349" s="1">
        <f t="shared" si="80"/>
        <v>115500</v>
      </c>
      <c r="M349" s="1">
        <v>4700</v>
      </c>
      <c r="N349" s="37">
        <f t="shared" si="81"/>
        <v>97.662337662337663</v>
      </c>
      <c r="Y349" s="37">
        <f t="shared" si="82"/>
        <v>0</v>
      </c>
    </row>
    <row r="350" spans="5:37">
      <c r="H350" s="5" t="s">
        <v>86</v>
      </c>
      <c r="J350" s="1" t="s">
        <v>201</v>
      </c>
      <c r="K350" s="1">
        <f t="shared" si="80"/>
        <v>115500</v>
      </c>
      <c r="M350" s="1">
        <v>7200</v>
      </c>
      <c r="N350" s="37">
        <f t="shared" si="81"/>
        <v>149.6103896103896</v>
      </c>
      <c r="S350" s="50" t="s">
        <v>156</v>
      </c>
      <c r="X350" s="1">
        <v>3000</v>
      </c>
      <c r="Y350" s="37">
        <f t="shared" si="82"/>
        <v>57.720057720057717</v>
      </c>
    </row>
    <row r="351" spans="5:37">
      <c r="H351" s="5" t="s">
        <v>87</v>
      </c>
      <c r="J351" s="1" t="s">
        <v>201</v>
      </c>
      <c r="K351" s="1">
        <f t="shared" si="80"/>
        <v>115500</v>
      </c>
      <c r="M351" s="1">
        <v>5200</v>
      </c>
      <c r="N351" s="37">
        <f t="shared" si="81"/>
        <v>108.05194805194805</v>
      </c>
      <c r="Y351" s="37">
        <f t="shared" si="82"/>
        <v>0</v>
      </c>
    </row>
    <row r="352" spans="5:37">
      <c r="H352" s="5" t="s">
        <v>88</v>
      </c>
      <c r="J352" s="1" t="s">
        <v>201</v>
      </c>
      <c r="K352" s="1">
        <f t="shared" si="80"/>
        <v>115500</v>
      </c>
      <c r="M352" s="1">
        <v>7300</v>
      </c>
      <c r="N352" s="37">
        <f t="shared" si="81"/>
        <v>151.6883116883117</v>
      </c>
      <c r="S352" s="50" t="s">
        <v>157</v>
      </c>
      <c r="X352" s="1">
        <v>5000</v>
      </c>
      <c r="Y352" s="37">
        <f t="shared" si="82"/>
        <v>96.200096200096198</v>
      </c>
    </row>
    <row r="353" spans="5:37">
      <c r="H353" s="5" t="s">
        <v>89</v>
      </c>
      <c r="J353" s="1" t="s">
        <v>201</v>
      </c>
      <c r="K353" s="1">
        <f t="shared" si="80"/>
        <v>115500</v>
      </c>
      <c r="M353" s="1">
        <v>8300</v>
      </c>
      <c r="N353" s="37">
        <f t="shared" si="81"/>
        <v>172.46753246753246</v>
      </c>
      <c r="Y353" s="37">
        <f t="shared" si="82"/>
        <v>0</v>
      </c>
    </row>
    <row r="354" spans="5:37">
      <c r="H354" s="5" t="s">
        <v>90</v>
      </c>
      <c r="J354" s="1" t="s">
        <v>201</v>
      </c>
      <c r="K354" s="1">
        <f t="shared" si="80"/>
        <v>115500</v>
      </c>
      <c r="M354" s="1">
        <v>20000</v>
      </c>
      <c r="N354" s="37">
        <f t="shared" si="81"/>
        <v>415.58441558441558</v>
      </c>
      <c r="S354" s="50" t="s">
        <v>158</v>
      </c>
      <c r="X354" s="1">
        <v>5000</v>
      </c>
      <c r="Y354" s="37">
        <f t="shared" si="82"/>
        <v>96.200096200096198</v>
      </c>
    </row>
    <row r="355" spans="5:37">
      <c r="S355" s="50"/>
    </row>
    <row r="356" spans="5:37">
      <c r="E356" s="17"/>
      <c r="F356" s="23"/>
      <c r="G356" s="23"/>
      <c r="H356" s="17"/>
      <c r="I356" s="23"/>
      <c r="J356" s="23"/>
      <c r="K356" s="23"/>
      <c r="L356" s="23"/>
      <c r="M356" s="23"/>
      <c r="N356" s="17"/>
      <c r="O356" s="23"/>
      <c r="P356" s="23"/>
      <c r="Q356" s="23"/>
      <c r="R356" s="23"/>
      <c r="S356" s="17"/>
      <c r="T356" s="23"/>
      <c r="U356" s="23"/>
      <c r="V356" s="23"/>
      <c r="W356" s="23"/>
      <c r="X356" s="23"/>
      <c r="Y356" s="17"/>
      <c r="Z356" s="23"/>
      <c r="AA356" s="23"/>
      <c r="AB356" s="17"/>
      <c r="AC356" s="23"/>
      <c r="AD356" s="17"/>
      <c r="AE356" s="23"/>
      <c r="AF356" s="23"/>
      <c r="AG356" s="17"/>
      <c r="AH356" s="23"/>
      <c r="AI356" s="23"/>
      <c r="AJ356" s="57"/>
      <c r="AK356" s="23"/>
    </row>
    <row r="357" spans="5:37">
      <c r="E357" s="5" t="s">
        <v>30</v>
      </c>
      <c r="H357" s="5" t="s">
        <v>78</v>
      </c>
      <c r="J357" s="4" t="s">
        <v>201</v>
      </c>
      <c r="K357" s="4">
        <f>330*350</f>
        <v>115500</v>
      </c>
      <c r="L357" s="4"/>
      <c r="M357" s="27">
        <v>2100</v>
      </c>
      <c r="N357" s="37">
        <f>M357/(K357/1200)</f>
        <v>21.818181818181817</v>
      </c>
      <c r="S357" s="47" t="s">
        <v>152</v>
      </c>
      <c r="V357" s="4">
        <f>297*420</f>
        <v>124740</v>
      </c>
      <c r="W357" s="4"/>
      <c r="X357" s="27">
        <v>2000</v>
      </c>
      <c r="Y357" s="37">
        <f>X357/(124740/1200)</f>
        <v>19.24001924001924</v>
      </c>
      <c r="AD357" s="6" t="s">
        <v>93</v>
      </c>
      <c r="AF357" s="80">
        <f>1000/((330*350)/1200)</f>
        <v>10.38961038961039</v>
      </c>
      <c r="AH357" s="4" t="s">
        <v>67</v>
      </c>
    </row>
    <row r="358" spans="5:37">
      <c r="E358" s="5" t="s">
        <v>202</v>
      </c>
      <c r="F358" s="1">
        <f>30*40</f>
        <v>1200</v>
      </c>
      <c r="H358" s="5" t="s">
        <v>79</v>
      </c>
      <c r="J358" s="1" t="s">
        <v>201</v>
      </c>
      <c r="K358" s="1">
        <f t="shared" ref="K358:K369" si="83">330*350</f>
        <v>115500</v>
      </c>
      <c r="M358" s="1">
        <v>2420</v>
      </c>
      <c r="N358" s="37">
        <f t="shared" ref="N358:N369" si="84">M358/(K358/1200)</f>
        <v>25.142857142857142</v>
      </c>
      <c r="Y358" s="37">
        <f t="shared" ref="Y358:Y369" si="85">X358/(124740/1200)</f>
        <v>0</v>
      </c>
      <c r="AD358" s="5" t="s">
        <v>94</v>
      </c>
    </row>
    <row r="359" spans="5:37">
      <c r="H359" s="5" t="s">
        <v>80</v>
      </c>
      <c r="J359" s="1" t="s">
        <v>201</v>
      </c>
      <c r="K359" s="1">
        <f t="shared" si="83"/>
        <v>115500</v>
      </c>
      <c r="M359" s="1">
        <v>3210</v>
      </c>
      <c r="N359" s="37">
        <f t="shared" si="84"/>
        <v>33.350649350649348</v>
      </c>
      <c r="S359" s="50" t="s">
        <v>153</v>
      </c>
      <c r="X359" s="1">
        <v>2000</v>
      </c>
      <c r="Y359" s="37">
        <f t="shared" si="85"/>
        <v>19.24001924001924</v>
      </c>
    </row>
    <row r="360" spans="5:37">
      <c r="H360" s="5" t="s">
        <v>81</v>
      </c>
      <c r="J360" s="1" t="s">
        <v>201</v>
      </c>
      <c r="K360" s="1">
        <f t="shared" si="83"/>
        <v>115500</v>
      </c>
      <c r="M360" s="1">
        <v>3010</v>
      </c>
      <c r="N360" s="37">
        <f t="shared" si="84"/>
        <v>31.272727272727273</v>
      </c>
      <c r="Y360" s="37">
        <f t="shared" si="85"/>
        <v>0</v>
      </c>
    </row>
    <row r="361" spans="5:37">
      <c r="H361" s="5" t="s">
        <v>82</v>
      </c>
      <c r="J361" s="1" t="s">
        <v>201</v>
      </c>
      <c r="K361" s="1">
        <f t="shared" si="83"/>
        <v>115500</v>
      </c>
      <c r="M361" s="1">
        <v>4200</v>
      </c>
      <c r="N361" s="37">
        <f t="shared" si="84"/>
        <v>43.636363636363633</v>
      </c>
      <c r="S361" s="50" t="s">
        <v>154</v>
      </c>
      <c r="X361" s="1">
        <v>500</v>
      </c>
      <c r="Y361" s="37">
        <f t="shared" si="85"/>
        <v>4.8100048100048101</v>
      </c>
    </row>
    <row r="362" spans="5:37">
      <c r="H362" s="5" t="s">
        <v>83</v>
      </c>
      <c r="J362" s="1" t="s">
        <v>201</v>
      </c>
      <c r="K362" s="1">
        <f t="shared" si="83"/>
        <v>115500</v>
      </c>
      <c r="M362" s="1">
        <v>3700</v>
      </c>
      <c r="N362" s="37">
        <f t="shared" si="84"/>
        <v>38.441558441558442</v>
      </c>
      <c r="Y362" s="37">
        <f t="shared" si="85"/>
        <v>0</v>
      </c>
    </row>
    <row r="363" spans="5:37">
      <c r="H363" s="5" t="s">
        <v>84</v>
      </c>
      <c r="J363" s="1" t="s">
        <v>201</v>
      </c>
      <c r="K363" s="1">
        <f t="shared" si="83"/>
        <v>115500</v>
      </c>
      <c r="M363" s="1">
        <v>4700</v>
      </c>
      <c r="N363" s="37">
        <f t="shared" si="84"/>
        <v>48.831168831168831</v>
      </c>
      <c r="S363" s="50" t="s">
        <v>155</v>
      </c>
      <c r="X363" s="1">
        <v>500</v>
      </c>
      <c r="Y363" s="37">
        <f t="shared" si="85"/>
        <v>4.8100048100048101</v>
      </c>
    </row>
    <row r="364" spans="5:37">
      <c r="H364" s="5" t="s">
        <v>85</v>
      </c>
      <c r="J364" s="1" t="s">
        <v>201</v>
      </c>
      <c r="K364" s="1">
        <f t="shared" si="83"/>
        <v>115500</v>
      </c>
      <c r="M364" s="1">
        <v>4700</v>
      </c>
      <c r="N364" s="37">
        <f t="shared" si="84"/>
        <v>48.831168831168831</v>
      </c>
      <c r="Y364" s="37">
        <f t="shared" si="85"/>
        <v>0</v>
      </c>
    </row>
    <row r="365" spans="5:37">
      <c r="H365" s="5" t="s">
        <v>86</v>
      </c>
      <c r="J365" s="1" t="s">
        <v>201</v>
      </c>
      <c r="K365" s="1">
        <f t="shared" si="83"/>
        <v>115500</v>
      </c>
      <c r="M365" s="1">
        <v>7200</v>
      </c>
      <c r="N365" s="37">
        <f t="shared" si="84"/>
        <v>74.805194805194802</v>
      </c>
      <c r="S365" s="50" t="s">
        <v>156</v>
      </c>
      <c r="X365" s="1">
        <v>3000</v>
      </c>
      <c r="Y365" s="37">
        <f t="shared" si="85"/>
        <v>28.860028860028859</v>
      </c>
    </row>
    <row r="366" spans="5:37">
      <c r="H366" s="5" t="s">
        <v>87</v>
      </c>
      <c r="J366" s="1" t="s">
        <v>201</v>
      </c>
      <c r="K366" s="1">
        <f t="shared" si="83"/>
        <v>115500</v>
      </c>
      <c r="M366" s="1">
        <v>5200</v>
      </c>
      <c r="N366" s="37">
        <f t="shared" si="84"/>
        <v>54.025974025974023</v>
      </c>
      <c r="Y366" s="37">
        <f t="shared" si="85"/>
        <v>0</v>
      </c>
    </row>
    <row r="367" spans="5:37">
      <c r="H367" s="5" t="s">
        <v>88</v>
      </c>
      <c r="J367" s="1" t="s">
        <v>201</v>
      </c>
      <c r="K367" s="1">
        <f t="shared" si="83"/>
        <v>115500</v>
      </c>
      <c r="M367" s="1">
        <v>7300</v>
      </c>
      <c r="N367" s="37">
        <f t="shared" si="84"/>
        <v>75.84415584415585</v>
      </c>
      <c r="S367" s="50" t="s">
        <v>157</v>
      </c>
      <c r="X367" s="1">
        <v>5000</v>
      </c>
      <c r="Y367" s="37">
        <f t="shared" si="85"/>
        <v>48.100048100048099</v>
      </c>
    </row>
    <row r="368" spans="5:37">
      <c r="H368" s="5" t="s">
        <v>89</v>
      </c>
      <c r="J368" s="1" t="s">
        <v>201</v>
      </c>
      <c r="K368" s="1">
        <f t="shared" si="83"/>
        <v>115500</v>
      </c>
      <c r="M368" s="1">
        <v>8300</v>
      </c>
      <c r="N368" s="37">
        <f t="shared" si="84"/>
        <v>86.233766233766232</v>
      </c>
      <c r="Y368" s="37">
        <f t="shared" si="85"/>
        <v>0</v>
      </c>
    </row>
    <row r="369" spans="5:37">
      <c r="H369" s="5" t="s">
        <v>90</v>
      </c>
      <c r="J369" s="1" t="s">
        <v>201</v>
      </c>
      <c r="K369" s="1">
        <f t="shared" si="83"/>
        <v>115500</v>
      </c>
      <c r="M369" s="1">
        <v>20000</v>
      </c>
      <c r="N369" s="37">
        <f t="shared" si="84"/>
        <v>207.79220779220779</v>
      </c>
      <c r="S369" s="50" t="s">
        <v>158</v>
      </c>
      <c r="X369" s="1">
        <v>5000</v>
      </c>
      <c r="Y369" s="37">
        <f t="shared" si="85"/>
        <v>48.100048100048099</v>
      </c>
    </row>
    <row r="370" spans="5:37">
      <c r="S370" s="50"/>
    </row>
    <row r="371" spans="5:37">
      <c r="E371" s="17"/>
      <c r="F371" s="23"/>
      <c r="G371" s="23"/>
      <c r="H371" s="17"/>
      <c r="I371" s="23"/>
      <c r="J371" s="23"/>
      <c r="K371" s="23"/>
      <c r="L371" s="23"/>
      <c r="M371" s="23"/>
      <c r="N371" s="17"/>
      <c r="O371" s="23"/>
      <c r="P371" s="23"/>
      <c r="Q371" s="23"/>
      <c r="R371" s="23"/>
      <c r="S371" s="17"/>
      <c r="T371" s="23"/>
      <c r="U371" s="23"/>
      <c r="V371" s="23"/>
      <c r="W371" s="23"/>
      <c r="X371" s="23"/>
      <c r="Y371" s="17"/>
      <c r="Z371" s="23"/>
      <c r="AA371" s="23"/>
      <c r="AB371" s="17"/>
      <c r="AC371" s="23"/>
      <c r="AD371" s="17"/>
      <c r="AE371" s="23"/>
      <c r="AF371" s="23"/>
      <c r="AG371" s="17"/>
      <c r="AH371" s="23"/>
      <c r="AI371" s="23"/>
      <c r="AJ371" s="57"/>
      <c r="AK371" s="23"/>
    </row>
    <row r="372" spans="5:37">
      <c r="E372" s="5" t="s">
        <v>31</v>
      </c>
      <c r="H372" s="5" t="s">
        <v>78</v>
      </c>
      <c r="J372" s="4" t="s">
        <v>201</v>
      </c>
      <c r="K372" s="4">
        <f>330*350</f>
        <v>115500</v>
      </c>
      <c r="L372" s="4"/>
      <c r="M372" s="27">
        <v>2100</v>
      </c>
      <c r="N372" s="37">
        <f>M372/(K372/1500)</f>
        <v>27.272727272727273</v>
      </c>
      <c r="S372" s="47" t="s">
        <v>152</v>
      </c>
      <c r="V372" s="4">
        <f>297*420</f>
        <v>124740</v>
      </c>
      <c r="W372" s="4"/>
      <c r="X372" s="27">
        <v>2000</v>
      </c>
      <c r="Y372" s="37">
        <f>X372/(124740/1500)</f>
        <v>24.050024050024049</v>
      </c>
      <c r="AD372" s="6" t="s">
        <v>93</v>
      </c>
      <c r="AF372" s="80">
        <f>1000/((330*350)/1500)</f>
        <v>12.987012987012987</v>
      </c>
      <c r="AH372" s="4" t="s">
        <v>67</v>
      </c>
    </row>
    <row r="373" spans="5:37">
      <c r="E373" s="5" t="s">
        <v>202</v>
      </c>
      <c r="F373" s="1">
        <f>30*50</f>
        <v>1500</v>
      </c>
      <c r="H373" s="5" t="s">
        <v>79</v>
      </c>
      <c r="J373" s="1" t="s">
        <v>201</v>
      </c>
      <c r="K373" s="1">
        <f t="shared" ref="K373:K384" si="86">330*350</f>
        <v>115500</v>
      </c>
      <c r="M373" s="1">
        <v>2420</v>
      </c>
      <c r="N373" s="37">
        <f t="shared" ref="N373:N384" si="87">M373/(K373/1500)</f>
        <v>31.428571428571427</v>
      </c>
      <c r="Y373" s="37">
        <f t="shared" ref="Y373:Y384" si="88">X373/(124740/1500)</f>
        <v>0</v>
      </c>
      <c r="AD373" s="5" t="s">
        <v>94</v>
      </c>
    </row>
    <row r="374" spans="5:37">
      <c r="H374" s="5" t="s">
        <v>80</v>
      </c>
      <c r="J374" s="1" t="s">
        <v>201</v>
      </c>
      <c r="K374" s="1">
        <f t="shared" si="86"/>
        <v>115500</v>
      </c>
      <c r="M374" s="1">
        <v>3210</v>
      </c>
      <c r="N374" s="37">
        <f t="shared" si="87"/>
        <v>41.688311688311686</v>
      </c>
      <c r="S374" s="50" t="s">
        <v>153</v>
      </c>
      <c r="X374" s="1">
        <v>2000</v>
      </c>
      <c r="Y374" s="37">
        <f t="shared" si="88"/>
        <v>24.050024050024049</v>
      </c>
    </row>
    <row r="375" spans="5:37">
      <c r="H375" s="5" t="s">
        <v>81</v>
      </c>
      <c r="J375" s="1" t="s">
        <v>201</v>
      </c>
      <c r="K375" s="1">
        <f t="shared" si="86"/>
        <v>115500</v>
      </c>
      <c r="M375" s="1">
        <v>3010</v>
      </c>
      <c r="N375" s="37">
        <f t="shared" si="87"/>
        <v>39.090909090909093</v>
      </c>
      <c r="Y375" s="37">
        <f t="shared" si="88"/>
        <v>0</v>
      </c>
    </row>
    <row r="376" spans="5:37">
      <c r="H376" s="5" t="s">
        <v>82</v>
      </c>
      <c r="J376" s="1" t="s">
        <v>201</v>
      </c>
      <c r="K376" s="1">
        <f t="shared" si="86"/>
        <v>115500</v>
      </c>
      <c r="M376" s="1">
        <v>4200</v>
      </c>
      <c r="N376" s="37">
        <f t="shared" si="87"/>
        <v>54.545454545454547</v>
      </c>
      <c r="S376" s="50" t="s">
        <v>154</v>
      </c>
      <c r="X376" s="1">
        <v>500</v>
      </c>
      <c r="Y376" s="37">
        <f t="shared" si="88"/>
        <v>6.0125060125060124</v>
      </c>
    </row>
    <row r="377" spans="5:37">
      <c r="H377" s="5" t="s">
        <v>83</v>
      </c>
      <c r="J377" s="1" t="s">
        <v>201</v>
      </c>
      <c r="K377" s="1">
        <f t="shared" si="86"/>
        <v>115500</v>
      </c>
      <c r="M377" s="1">
        <v>3700</v>
      </c>
      <c r="N377" s="37">
        <f t="shared" si="87"/>
        <v>48.051948051948052</v>
      </c>
      <c r="Y377" s="37">
        <f t="shared" si="88"/>
        <v>0</v>
      </c>
    </row>
    <row r="378" spans="5:37">
      <c r="H378" s="5" t="s">
        <v>84</v>
      </c>
      <c r="J378" s="1" t="s">
        <v>201</v>
      </c>
      <c r="K378" s="1">
        <f t="shared" si="86"/>
        <v>115500</v>
      </c>
      <c r="M378" s="1">
        <v>4700</v>
      </c>
      <c r="N378" s="37">
        <f t="shared" si="87"/>
        <v>61.038961038961041</v>
      </c>
      <c r="S378" s="50" t="s">
        <v>155</v>
      </c>
      <c r="X378" s="1">
        <v>500</v>
      </c>
      <c r="Y378" s="37">
        <f t="shared" si="88"/>
        <v>6.0125060125060124</v>
      </c>
    </row>
    <row r="379" spans="5:37">
      <c r="H379" s="5" t="s">
        <v>85</v>
      </c>
      <c r="J379" s="1" t="s">
        <v>201</v>
      </c>
      <c r="K379" s="1">
        <f t="shared" si="86"/>
        <v>115500</v>
      </c>
      <c r="M379" s="1">
        <v>4700</v>
      </c>
      <c r="N379" s="37">
        <f t="shared" si="87"/>
        <v>61.038961038961041</v>
      </c>
      <c r="Y379" s="37">
        <f t="shared" si="88"/>
        <v>0</v>
      </c>
    </row>
    <row r="380" spans="5:37">
      <c r="H380" s="5" t="s">
        <v>86</v>
      </c>
      <c r="J380" s="1" t="s">
        <v>201</v>
      </c>
      <c r="K380" s="1">
        <f t="shared" si="86"/>
        <v>115500</v>
      </c>
      <c r="M380" s="1">
        <v>7200</v>
      </c>
      <c r="N380" s="37">
        <f t="shared" si="87"/>
        <v>93.506493506493513</v>
      </c>
      <c r="S380" s="50" t="s">
        <v>156</v>
      </c>
      <c r="X380" s="1">
        <v>3000</v>
      </c>
      <c r="Y380" s="37">
        <f t="shared" si="88"/>
        <v>36.075036075036074</v>
      </c>
    </row>
    <row r="381" spans="5:37">
      <c r="H381" s="5" t="s">
        <v>87</v>
      </c>
      <c r="J381" s="1" t="s">
        <v>201</v>
      </c>
      <c r="K381" s="1">
        <f t="shared" si="86"/>
        <v>115500</v>
      </c>
      <c r="M381" s="1">
        <v>5200</v>
      </c>
      <c r="N381" s="37">
        <f t="shared" si="87"/>
        <v>67.532467532467535</v>
      </c>
      <c r="Y381" s="37">
        <f t="shared" si="88"/>
        <v>0</v>
      </c>
    </row>
    <row r="382" spans="5:37">
      <c r="H382" s="5" t="s">
        <v>88</v>
      </c>
      <c r="J382" s="1" t="s">
        <v>201</v>
      </c>
      <c r="K382" s="1">
        <f t="shared" si="86"/>
        <v>115500</v>
      </c>
      <c r="M382" s="1">
        <v>7300</v>
      </c>
      <c r="N382" s="37">
        <f t="shared" si="87"/>
        <v>94.805194805194802</v>
      </c>
      <c r="S382" s="50" t="s">
        <v>157</v>
      </c>
      <c r="X382" s="1">
        <v>5000</v>
      </c>
      <c r="Y382" s="37">
        <f t="shared" si="88"/>
        <v>60.125060125060131</v>
      </c>
    </row>
    <row r="383" spans="5:37">
      <c r="H383" s="5" t="s">
        <v>89</v>
      </c>
      <c r="J383" s="1" t="s">
        <v>201</v>
      </c>
      <c r="K383" s="1">
        <f t="shared" si="86"/>
        <v>115500</v>
      </c>
      <c r="M383" s="1">
        <v>8300</v>
      </c>
      <c r="N383" s="37">
        <f t="shared" si="87"/>
        <v>107.79220779220779</v>
      </c>
      <c r="Y383" s="37">
        <f t="shared" si="88"/>
        <v>0</v>
      </c>
    </row>
    <row r="384" spans="5:37">
      <c r="H384" s="5" t="s">
        <v>90</v>
      </c>
      <c r="J384" s="1" t="s">
        <v>201</v>
      </c>
      <c r="K384" s="1">
        <f t="shared" si="86"/>
        <v>115500</v>
      </c>
      <c r="M384" s="1">
        <v>20000</v>
      </c>
      <c r="N384" s="37">
        <f t="shared" si="87"/>
        <v>259.74025974025972</v>
      </c>
      <c r="S384" s="50" t="s">
        <v>158</v>
      </c>
      <c r="X384" s="1">
        <v>5000</v>
      </c>
      <c r="Y384" s="37">
        <f t="shared" si="88"/>
        <v>60.125060125060131</v>
      </c>
    </row>
    <row r="385" spans="5:37">
      <c r="S385" s="50"/>
    </row>
    <row r="386" spans="5:37">
      <c r="E386" s="17"/>
      <c r="F386" s="23"/>
      <c r="G386" s="23"/>
      <c r="H386" s="17"/>
      <c r="I386" s="23"/>
      <c r="J386" s="23"/>
      <c r="K386" s="23"/>
      <c r="L386" s="23"/>
      <c r="M386" s="23"/>
      <c r="N386" s="17"/>
      <c r="O386" s="23"/>
      <c r="P386" s="23"/>
      <c r="Q386" s="23"/>
      <c r="R386" s="23"/>
      <c r="S386" s="17"/>
      <c r="T386" s="23"/>
      <c r="U386" s="23"/>
      <c r="V386" s="23"/>
      <c r="W386" s="23"/>
      <c r="X386" s="23"/>
      <c r="Y386" s="17"/>
      <c r="Z386" s="23"/>
      <c r="AA386" s="23"/>
      <c r="AB386" s="17"/>
      <c r="AC386" s="23"/>
      <c r="AD386" s="17"/>
      <c r="AE386" s="23"/>
      <c r="AF386" s="23"/>
      <c r="AG386" s="17"/>
      <c r="AH386" s="23"/>
      <c r="AI386" s="23"/>
      <c r="AJ386" s="57"/>
      <c r="AK386" s="23"/>
    </row>
    <row r="387" spans="5:37">
      <c r="E387" s="5" t="s">
        <v>33</v>
      </c>
      <c r="H387" s="5" t="s">
        <v>78</v>
      </c>
      <c r="J387" s="4" t="s">
        <v>201</v>
      </c>
      <c r="K387" s="4">
        <f>330*350</f>
        <v>115500</v>
      </c>
      <c r="L387" s="4"/>
      <c r="M387" s="27">
        <v>2100</v>
      </c>
      <c r="N387" s="37">
        <f>M387/(K387/1800)</f>
        <v>32.727272727272727</v>
      </c>
      <c r="S387" s="47" t="s">
        <v>152</v>
      </c>
      <c r="V387" s="4">
        <f>297*420</f>
        <v>124740</v>
      </c>
      <c r="W387" s="4"/>
      <c r="X387" s="27">
        <v>2000</v>
      </c>
      <c r="Y387" s="37">
        <f>X387/(124740/1800)</f>
        <v>28.860028860028862</v>
      </c>
      <c r="AD387" s="6" t="s">
        <v>93</v>
      </c>
      <c r="AF387" s="80">
        <f>1000/((330*350)/1800)</f>
        <v>15.584415584415583</v>
      </c>
      <c r="AH387" s="4" t="s">
        <v>67</v>
      </c>
    </row>
    <row r="388" spans="5:37">
      <c r="E388" s="5" t="s">
        <v>202</v>
      </c>
      <c r="F388" s="1">
        <f>30*60</f>
        <v>1800</v>
      </c>
      <c r="H388" s="5" t="s">
        <v>79</v>
      </c>
      <c r="J388" s="1" t="s">
        <v>201</v>
      </c>
      <c r="K388" s="1">
        <f t="shared" ref="K388:K399" si="89">330*350</f>
        <v>115500</v>
      </c>
      <c r="M388" s="1">
        <v>2420</v>
      </c>
      <c r="N388" s="37">
        <f t="shared" ref="N388:N399" si="90">M388/(K388/1800)</f>
        <v>37.714285714285708</v>
      </c>
      <c r="Y388" s="37">
        <f t="shared" ref="Y388:Y399" si="91">X388/(124740/1800)</f>
        <v>0</v>
      </c>
      <c r="AD388" s="5" t="s">
        <v>94</v>
      </c>
    </row>
    <row r="389" spans="5:37">
      <c r="H389" s="5" t="s">
        <v>80</v>
      </c>
      <c r="J389" s="1" t="s">
        <v>201</v>
      </c>
      <c r="K389" s="1">
        <f t="shared" si="89"/>
        <v>115500</v>
      </c>
      <c r="M389" s="1">
        <v>3210</v>
      </c>
      <c r="N389" s="37">
        <f t="shared" si="90"/>
        <v>50.025974025974023</v>
      </c>
      <c r="S389" s="50" t="s">
        <v>153</v>
      </c>
      <c r="X389" s="1">
        <v>2000</v>
      </c>
      <c r="Y389" s="37">
        <f t="shared" si="91"/>
        <v>28.860028860028862</v>
      </c>
    </row>
    <row r="390" spans="5:37">
      <c r="H390" s="5" t="s">
        <v>81</v>
      </c>
      <c r="J390" s="1" t="s">
        <v>201</v>
      </c>
      <c r="K390" s="1">
        <f t="shared" si="89"/>
        <v>115500</v>
      </c>
      <c r="M390" s="1">
        <v>3010</v>
      </c>
      <c r="N390" s="37">
        <f t="shared" si="90"/>
        <v>46.909090909090907</v>
      </c>
      <c r="Y390" s="37">
        <f t="shared" si="91"/>
        <v>0</v>
      </c>
    </row>
    <row r="391" spans="5:37">
      <c r="H391" s="5" t="s">
        <v>82</v>
      </c>
      <c r="J391" s="1" t="s">
        <v>201</v>
      </c>
      <c r="K391" s="1">
        <f t="shared" si="89"/>
        <v>115500</v>
      </c>
      <c r="M391" s="1">
        <v>4200</v>
      </c>
      <c r="N391" s="37">
        <f t="shared" si="90"/>
        <v>65.454545454545453</v>
      </c>
      <c r="S391" s="50" t="s">
        <v>154</v>
      </c>
      <c r="X391" s="1">
        <v>500</v>
      </c>
      <c r="Y391" s="37">
        <f t="shared" si="91"/>
        <v>7.2150072150072155</v>
      </c>
    </row>
    <row r="392" spans="5:37">
      <c r="H392" s="5" t="s">
        <v>83</v>
      </c>
      <c r="J392" s="1" t="s">
        <v>201</v>
      </c>
      <c r="K392" s="1">
        <f t="shared" si="89"/>
        <v>115500</v>
      </c>
      <c r="M392" s="1">
        <v>3700</v>
      </c>
      <c r="N392" s="37">
        <f t="shared" si="90"/>
        <v>57.662337662337656</v>
      </c>
      <c r="Y392" s="37">
        <f t="shared" si="91"/>
        <v>0</v>
      </c>
    </row>
    <row r="393" spans="5:37">
      <c r="H393" s="5" t="s">
        <v>84</v>
      </c>
      <c r="J393" s="1" t="s">
        <v>201</v>
      </c>
      <c r="K393" s="1">
        <f t="shared" si="89"/>
        <v>115500</v>
      </c>
      <c r="M393" s="1">
        <v>4700</v>
      </c>
      <c r="N393" s="37">
        <f t="shared" si="90"/>
        <v>73.246753246753244</v>
      </c>
      <c r="S393" s="50" t="s">
        <v>155</v>
      </c>
      <c r="X393" s="1">
        <v>500</v>
      </c>
      <c r="Y393" s="37">
        <f t="shared" si="91"/>
        <v>7.2150072150072155</v>
      </c>
    </row>
    <row r="394" spans="5:37">
      <c r="H394" s="5" t="s">
        <v>85</v>
      </c>
      <c r="J394" s="1" t="s">
        <v>201</v>
      </c>
      <c r="K394" s="1">
        <f t="shared" si="89"/>
        <v>115500</v>
      </c>
      <c r="M394" s="1">
        <v>4700</v>
      </c>
      <c r="N394" s="37">
        <f t="shared" si="90"/>
        <v>73.246753246753244</v>
      </c>
      <c r="Y394" s="37">
        <f t="shared" si="91"/>
        <v>0</v>
      </c>
    </row>
    <row r="395" spans="5:37">
      <c r="H395" s="5" t="s">
        <v>86</v>
      </c>
      <c r="J395" s="1" t="s">
        <v>201</v>
      </c>
      <c r="K395" s="1">
        <f t="shared" si="89"/>
        <v>115500</v>
      </c>
      <c r="M395" s="1">
        <v>7200</v>
      </c>
      <c r="N395" s="37">
        <f t="shared" si="90"/>
        <v>112.2077922077922</v>
      </c>
      <c r="S395" s="50" t="s">
        <v>156</v>
      </c>
      <c r="X395" s="1">
        <v>3000</v>
      </c>
      <c r="Y395" s="37">
        <f t="shared" si="91"/>
        <v>43.290043290043293</v>
      </c>
    </row>
    <row r="396" spans="5:37">
      <c r="H396" s="5" t="s">
        <v>87</v>
      </c>
      <c r="J396" s="1" t="s">
        <v>201</v>
      </c>
      <c r="K396" s="1">
        <f t="shared" si="89"/>
        <v>115500</v>
      </c>
      <c r="M396" s="1">
        <v>5200</v>
      </c>
      <c r="N396" s="37">
        <f t="shared" si="90"/>
        <v>81.038961038961034</v>
      </c>
      <c r="Y396" s="37">
        <f t="shared" si="91"/>
        <v>0</v>
      </c>
    </row>
    <row r="397" spans="5:37">
      <c r="H397" s="5" t="s">
        <v>88</v>
      </c>
      <c r="J397" s="1" t="s">
        <v>201</v>
      </c>
      <c r="K397" s="1">
        <f t="shared" si="89"/>
        <v>115500</v>
      </c>
      <c r="M397" s="1">
        <v>7300</v>
      </c>
      <c r="N397" s="37">
        <f t="shared" si="90"/>
        <v>113.76623376623375</v>
      </c>
      <c r="S397" s="50" t="s">
        <v>157</v>
      </c>
      <c r="X397" s="1">
        <v>5000</v>
      </c>
      <c r="Y397" s="37">
        <f t="shared" si="91"/>
        <v>72.150072150072148</v>
      </c>
    </row>
    <row r="398" spans="5:37">
      <c r="H398" s="5" t="s">
        <v>89</v>
      </c>
      <c r="J398" s="1" t="s">
        <v>201</v>
      </c>
      <c r="K398" s="1">
        <f t="shared" si="89"/>
        <v>115500</v>
      </c>
      <c r="M398" s="1">
        <v>8300</v>
      </c>
      <c r="N398" s="37">
        <f t="shared" si="90"/>
        <v>129.35064935064935</v>
      </c>
      <c r="Y398" s="37">
        <f t="shared" si="91"/>
        <v>0</v>
      </c>
    </row>
    <row r="399" spans="5:37">
      <c r="H399" s="5" t="s">
        <v>90</v>
      </c>
      <c r="J399" s="1" t="s">
        <v>201</v>
      </c>
      <c r="K399" s="1">
        <f t="shared" si="89"/>
        <v>115500</v>
      </c>
      <c r="M399" s="1">
        <v>20000</v>
      </c>
      <c r="N399" s="37">
        <f t="shared" si="90"/>
        <v>311.68831168831167</v>
      </c>
      <c r="S399" s="50" t="s">
        <v>158</v>
      </c>
      <c r="X399" s="1">
        <v>5000</v>
      </c>
      <c r="Y399" s="37">
        <f t="shared" si="91"/>
        <v>72.150072150072148</v>
      </c>
    </row>
    <row r="400" spans="5:37">
      <c r="N400" s="37"/>
      <c r="S400" s="50"/>
    </row>
    <row r="401" spans="5:37">
      <c r="E401" s="17"/>
      <c r="F401" s="23"/>
      <c r="G401" s="23"/>
      <c r="H401" s="17"/>
      <c r="I401" s="23"/>
      <c r="J401" s="23"/>
      <c r="K401" s="23"/>
      <c r="L401" s="23"/>
      <c r="M401" s="23"/>
      <c r="N401" s="17"/>
      <c r="O401" s="23"/>
      <c r="P401" s="23"/>
      <c r="Q401" s="23"/>
      <c r="R401" s="23"/>
      <c r="S401" s="17"/>
      <c r="T401" s="23"/>
      <c r="U401" s="23"/>
      <c r="V401" s="23"/>
      <c r="W401" s="23"/>
      <c r="X401" s="23"/>
      <c r="Y401" s="17"/>
      <c r="Z401" s="23"/>
      <c r="AA401" s="23"/>
      <c r="AB401" s="17"/>
      <c r="AC401" s="23"/>
      <c r="AD401" s="17"/>
      <c r="AE401" s="23"/>
      <c r="AF401" s="23"/>
      <c r="AG401" s="17"/>
      <c r="AH401" s="23"/>
      <c r="AI401" s="23"/>
      <c r="AJ401" s="57"/>
      <c r="AK401" s="23"/>
    </row>
    <row r="402" spans="5:37">
      <c r="E402" s="5" t="s">
        <v>50</v>
      </c>
      <c r="H402" s="5" t="s">
        <v>78</v>
      </c>
      <c r="J402" s="4" t="s">
        <v>201</v>
      </c>
      <c r="K402" s="4">
        <f>330*350</f>
        <v>115500</v>
      </c>
      <c r="L402" s="4"/>
      <c r="M402" s="27">
        <v>2100</v>
      </c>
      <c r="N402" s="37">
        <f>M402/(K402/2100)</f>
        <v>38.18181818181818</v>
      </c>
      <c r="S402" s="47" t="s">
        <v>152</v>
      </c>
      <c r="V402" s="4">
        <f>297*420</f>
        <v>124740</v>
      </c>
      <c r="W402" s="4"/>
      <c r="X402" s="27">
        <v>2000</v>
      </c>
      <c r="Y402" s="37">
        <f>X402/(124740/2100)</f>
        <v>33.670033670033668</v>
      </c>
      <c r="AD402" s="6" t="s">
        <v>93</v>
      </c>
      <c r="AF402" s="80">
        <f>1000/((330*350)/2100)</f>
        <v>18.181818181818183</v>
      </c>
      <c r="AH402" s="4" t="s">
        <v>67</v>
      </c>
    </row>
    <row r="403" spans="5:37">
      <c r="E403" s="5" t="s">
        <v>202</v>
      </c>
      <c r="F403" s="1">
        <f>30*70</f>
        <v>2100</v>
      </c>
      <c r="H403" s="5" t="s">
        <v>79</v>
      </c>
      <c r="J403" s="1" t="s">
        <v>201</v>
      </c>
      <c r="K403" s="1">
        <f t="shared" ref="K403:K414" si="92">330*350</f>
        <v>115500</v>
      </c>
      <c r="M403" s="1">
        <v>2420</v>
      </c>
      <c r="N403" s="37">
        <f t="shared" ref="N403:N414" si="93">M403/(K403/2100)</f>
        <v>44</v>
      </c>
      <c r="Y403" s="37">
        <f t="shared" ref="Y403:Y414" si="94">X403/(124740/2100)</f>
        <v>0</v>
      </c>
      <c r="AD403" s="5" t="s">
        <v>94</v>
      </c>
    </row>
    <row r="404" spans="5:37">
      <c r="H404" s="5" t="s">
        <v>80</v>
      </c>
      <c r="J404" s="1" t="s">
        <v>201</v>
      </c>
      <c r="K404" s="1">
        <f t="shared" si="92"/>
        <v>115500</v>
      </c>
      <c r="M404" s="1">
        <v>3210</v>
      </c>
      <c r="N404" s="37">
        <f t="shared" si="93"/>
        <v>58.363636363636367</v>
      </c>
      <c r="S404" s="50" t="s">
        <v>153</v>
      </c>
      <c r="X404" s="1">
        <v>2000</v>
      </c>
      <c r="Y404" s="37">
        <f t="shared" si="94"/>
        <v>33.670033670033668</v>
      </c>
    </row>
    <row r="405" spans="5:37">
      <c r="H405" s="5" t="s">
        <v>81</v>
      </c>
      <c r="J405" s="1" t="s">
        <v>201</v>
      </c>
      <c r="K405" s="1">
        <f t="shared" si="92"/>
        <v>115500</v>
      </c>
      <c r="M405" s="1">
        <v>3010</v>
      </c>
      <c r="N405" s="37">
        <f t="shared" si="93"/>
        <v>54.727272727272727</v>
      </c>
      <c r="Y405" s="37">
        <f t="shared" si="94"/>
        <v>0</v>
      </c>
    </row>
    <row r="406" spans="5:37">
      <c r="H406" s="5" t="s">
        <v>82</v>
      </c>
      <c r="J406" s="1" t="s">
        <v>201</v>
      </c>
      <c r="K406" s="1">
        <f t="shared" si="92"/>
        <v>115500</v>
      </c>
      <c r="M406" s="1">
        <v>4200</v>
      </c>
      <c r="N406" s="37">
        <f t="shared" si="93"/>
        <v>76.36363636363636</v>
      </c>
      <c r="S406" s="50" t="s">
        <v>154</v>
      </c>
      <c r="X406" s="1">
        <v>500</v>
      </c>
      <c r="Y406" s="37">
        <f t="shared" si="94"/>
        <v>8.4175084175084169</v>
      </c>
    </row>
    <row r="407" spans="5:37">
      <c r="H407" s="5" t="s">
        <v>83</v>
      </c>
      <c r="J407" s="1" t="s">
        <v>201</v>
      </c>
      <c r="K407" s="1">
        <f t="shared" si="92"/>
        <v>115500</v>
      </c>
      <c r="M407" s="1">
        <v>3700</v>
      </c>
      <c r="N407" s="37">
        <f t="shared" si="93"/>
        <v>67.272727272727266</v>
      </c>
      <c r="Y407" s="37">
        <f t="shared" si="94"/>
        <v>0</v>
      </c>
    </row>
    <row r="408" spans="5:37">
      <c r="H408" s="5" t="s">
        <v>84</v>
      </c>
      <c r="J408" s="1" t="s">
        <v>201</v>
      </c>
      <c r="K408" s="1">
        <f t="shared" si="92"/>
        <v>115500</v>
      </c>
      <c r="M408" s="1">
        <v>4700</v>
      </c>
      <c r="N408" s="37">
        <f t="shared" si="93"/>
        <v>85.454545454545453</v>
      </c>
      <c r="S408" s="50" t="s">
        <v>155</v>
      </c>
      <c r="X408" s="1">
        <v>500</v>
      </c>
      <c r="Y408" s="37">
        <f t="shared" si="94"/>
        <v>8.4175084175084169</v>
      </c>
    </row>
    <row r="409" spans="5:37">
      <c r="H409" s="5" t="s">
        <v>85</v>
      </c>
      <c r="J409" s="1" t="s">
        <v>201</v>
      </c>
      <c r="K409" s="1">
        <f t="shared" si="92"/>
        <v>115500</v>
      </c>
      <c r="M409" s="1">
        <v>4700</v>
      </c>
      <c r="N409" s="37">
        <f t="shared" si="93"/>
        <v>85.454545454545453</v>
      </c>
      <c r="Y409" s="37">
        <f t="shared" si="94"/>
        <v>0</v>
      </c>
    </row>
    <row r="410" spans="5:37">
      <c r="H410" s="5" t="s">
        <v>86</v>
      </c>
      <c r="J410" s="1" t="s">
        <v>201</v>
      </c>
      <c r="K410" s="1">
        <f t="shared" si="92"/>
        <v>115500</v>
      </c>
      <c r="M410" s="1">
        <v>7200</v>
      </c>
      <c r="N410" s="37">
        <f t="shared" si="93"/>
        <v>130.90909090909091</v>
      </c>
      <c r="S410" s="50" t="s">
        <v>156</v>
      </c>
      <c r="X410" s="1">
        <v>3000</v>
      </c>
      <c r="Y410" s="37">
        <f t="shared" si="94"/>
        <v>50.505050505050505</v>
      </c>
    </row>
    <row r="411" spans="5:37">
      <c r="H411" s="5" t="s">
        <v>87</v>
      </c>
      <c r="J411" s="1" t="s">
        <v>201</v>
      </c>
      <c r="K411" s="1">
        <f t="shared" si="92"/>
        <v>115500</v>
      </c>
      <c r="M411" s="1">
        <v>5200</v>
      </c>
      <c r="N411" s="37">
        <f t="shared" si="93"/>
        <v>94.545454545454547</v>
      </c>
      <c r="Y411" s="37">
        <f t="shared" si="94"/>
        <v>0</v>
      </c>
    </row>
    <row r="412" spans="5:37">
      <c r="H412" s="5" t="s">
        <v>88</v>
      </c>
      <c r="J412" s="1" t="s">
        <v>201</v>
      </c>
      <c r="K412" s="1">
        <f t="shared" si="92"/>
        <v>115500</v>
      </c>
      <c r="M412" s="1">
        <v>7300</v>
      </c>
      <c r="N412" s="37">
        <f t="shared" si="93"/>
        <v>132.72727272727272</v>
      </c>
      <c r="S412" s="50" t="s">
        <v>157</v>
      </c>
      <c r="X412" s="1">
        <v>5000</v>
      </c>
      <c r="Y412" s="37">
        <f t="shared" si="94"/>
        <v>84.17508417508418</v>
      </c>
    </row>
    <row r="413" spans="5:37">
      <c r="H413" s="5" t="s">
        <v>89</v>
      </c>
      <c r="J413" s="1" t="s">
        <v>201</v>
      </c>
      <c r="K413" s="1">
        <f t="shared" si="92"/>
        <v>115500</v>
      </c>
      <c r="M413" s="1">
        <v>8300</v>
      </c>
      <c r="N413" s="37">
        <f t="shared" si="93"/>
        <v>150.90909090909091</v>
      </c>
      <c r="Y413" s="37">
        <f t="shared" si="94"/>
        <v>0</v>
      </c>
    </row>
    <row r="414" spans="5:37">
      <c r="H414" s="5" t="s">
        <v>90</v>
      </c>
      <c r="J414" s="1" t="s">
        <v>201</v>
      </c>
      <c r="K414" s="1">
        <f t="shared" si="92"/>
        <v>115500</v>
      </c>
      <c r="M414" s="1">
        <v>20000</v>
      </c>
      <c r="N414" s="37">
        <f t="shared" si="93"/>
        <v>363.63636363636363</v>
      </c>
      <c r="S414" s="50" t="s">
        <v>158</v>
      </c>
      <c r="X414" s="1">
        <v>5000</v>
      </c>
      <c r="Y414" s="37">
        <f t="shared" si="94"/>
        <v>84.17508417508418</v>
      </c>
    </row>
    <row r="415" spans="5:37">
      <c r="S415" s="50"/>
    </row>
    <row r="416" spans="5:37">
      <c r="E416" s="17"/>
      <c r="F416" s="23"/>
      <c r="G416" s="23"/>
      <c r="H416" s="17"/>
      <c r="I416" s="23"/>
      <c r="J416" s="23"/>
      <c r="K416" s="23"/>
      <c r="L416" s="23"/>
      <c r="M416" s="23"/>
      <c r="N416" s="17"/>
      <c r="O416" s="23"/>
      <c r="P416" s="23"/>
      <c r="Q416" s="23"/>
      <c r="R416" s="23"/>
      <c r="S416" s="17"/>
      <c r="T416" s="23"/>
      <c r="U416" s="23"/>
      <c r="V416" s="23"/>
      <c r="W416" s="23"/>
      <c r="X416" s="23"/>
      <c r="Y416" s="17"/>
      <c r="Z416" s="23"/>
      <c r="AA416" s="23"/>
      <c r="AB416" s="17"/>
      <c r="AC416" s="23"/>
      <c r="AD416" s="17"/>
      <c r="AE416" s="23"/>
      <c r="AF416" s="23"/>
      <c r="AG416" s="17"/>
      <c r="AH416" s="23"/>
      <c r="AI416" s="23"/>
      <c r="AJ416" s="57"/>
      <c r="AK416" s="23"/>
    </row>
    <row r="417" spans="5:37">
      <c r="E417" s="5" t="s">
        <v>51</v>
      </c>
      <c r="H417" s="5" t="s">
        <v>78</v>
      </c>
      <c r="J417" s="4" t="s">
        <v>201</v>
      </c>
      <c r="K417" s="4">
        <f>330*350</f>
        <v>115500</v>
      </c>
      <c r="L417" s="4"/>
      <c r="M417" s="27">
        <v>2100</v>
      </c>
      <c r="N417" s="37">
        <f>M417/(K417/2700)</f>
        <v>49.090909090909093</v>
      </c>
      <c r="S417" s="47" t="s">
        <v>152</v>
      </c>
      <c r="V417" s="4">
        <f>297*420</f>
        <v>124740</v>
      </c>
      <c r="W417" s="4"/>
      <c r="X417" s="27">
        <v>2000</v>
      </c>
      <c r="Y417" s="37">
        <f>X417/(124740/2700)</f>
        <v>43.290043290043286</v>
      </c>
      <c r="AD417" s="6" t="s">
        <v>93</v>
      </c>
      <c r="AF417" s="80">
        <f>1000/((330*350)/2700)</f>
        <v>23.376623376623375</v>
      </c>
      <c r="AH417" s="4" t="s">
        <v>67</v>
      </c>
    </row>
    <row r="418" spans="5:37">
      <c r="E418" s="5" t="s">
        <v>202</v>
      </c>
      <c r="F418" s="1">
        <f>30*90</f>
        <v>2700</v>
      </c>
      <c r="H418" s="5" t="s">
        <v>79</v>
      </c>
      <c r="J418" s="1" t="s">
        <v>201</v>
      </c>
      <c r="K418" s="1">
        <f t="shared" ref="K418:K429" si="95">330*350</f>
        <v>115500</v>
      </c>
      <c r="M418" s="1">
        <v>2420</v>
      </c>
      <c r="N418" s="37">
        <f t="shared" ref="N418:N429" si="96">M418/(K418/2700)</f>
        <v>56.571428571428569</v>
      </c>
      <c r="Y418" s="37">
        <f t="shared" ref="Y418:Y429" si="97">X418/(124740/2700)</f>
        <v>0</v>
      </c>
      <c r="AD418" s="5" t="s">
        <v>94</v>
      </c>
    </row>
    <row r="419" spans="5:37">
      <c r="H419" s="5" t="s">
        <v>80</v>
      </c>
      <c r="J419" s="1" t="s">
        <v>201</v>
      </c>
      <c r="K419" s="1">
        <f t="shared" si="95"/>
        <v>115500</v>
      </c>
      <c r="M419" s="1">
        <v>3210</v>
      </c>
      <c r="N419" s="37">
        <f t="shared" si="96"/>
        <v>75.038961038961034</v>
      </c>
      <c r="S419" s="50" t="s">
        <v>153</v>
      </c>
      <c r="X419" s="1">
        <v>2000</v>
      </c>
      <c r="Y419" s="37">
        <f t="shared" si="97"/>
        <v>43.290043290043286</v>
      </c>
    </row>
    <row r="420" spans="5:37">
      <c r="H420" s="5" t="s">
        <v>81</v>
      </c>
      <c r="J420" s="1" t="s">
        <v>201</v>
      </c>
      <c r="K420" s="1">
        <f t="shared" si="95"/>
        <v>115500</v>
      </c>
      <c r="M420" s="1">
        <v>3010</v>
      </c>
      <c r="N420" s="37">
        <f t="shared" si="96"/>
        <v>70.36363636363636</v>
      </c>
      <c r="Y420" s="37">
        <f t="shared" si="97"/>
        <v>0</v>
      </c>
    </row>
    <row r="421" spans="5:37">
      <c r="H421" s="5" t="s">
        <v>82</v>
      </c>
      <c r="J421" s="1" t="s">
        <v>201</v>
      </c>
      <c r="K421" s="1">
        <f t="shared" si="95"/>
        <v>115500</v>
      </c>
      <c r="M421" s="1">
        <v>4200</v>
      </c>
      <c r="N421" s="37">
        <f t="shared" si="96"/>
        <v>98.181818181818187</v>
      </c>
      <c r="S421" s="50" t="s">
        <v>154</v>
      </c>
      <c r="X421" s="1">
        <v>500</v>
      </c>
      <c r="Y421" s="37">
        <f t="shared" si="97"/>
        <v>10.822510822510822</v>
      </c>
    </row>
    <row r="422" spans="5:37">
      <c r="H422" s="5" t="s">
        <v>83</v>
      </c>
      <c r="J422" s="1" t="s">
        <v>201</v>
      </c>
      <c r="K422" s="1">
        <f t="shared" si="95"/>
        <v>115500</v>
      </c>
      <c r="M422" s="1">
        <v>3700</v>
      </c>
      <c r="N422" s="37">
        <f t="shared" si="96"/>
        <v>86.493506493506487</v>
      </c>
      <c r="Y422" s="37">
        <f t="shared" si="97"/>
        <v>0</v>
      </c>
    </row>
    <row r="423" spans="5:37">
      <c r="H423" s="5" t="s">
        <v>84</v>
      </c>
      <c r="J423" s="1" t="s">
        <v>201</v>
      </c>
      <c r="K423" s="1">
        <f t="shared" si="95"/>
        <v>115500</v>
      </c>
      <c r="M423" s="1">
        <v>4700</v>
      </c>
      <c r="N423" s="37">
        <f t="shared" si="96"/>
        <v>109.87012987012987</v>
      </c>
      <c r="S423" s="50" t="s">
        <v>155</v>
      </c>
      <c r="X423" s="1">
        <v>500</v>
      </c>
      <c r="Y423" s="37">
        <f t="shared" si="97"/>
        <v>10.822510822510822</v>
      </c>
    </row>
    <row r="424" spans="5:37">
      <c r="H424" s="5" t="s">
        <v>85</v>
      </c>
      <c r="J424" s="1" t="s">
        <v>201</v>
      </c>
      <c r="K424" s="1">
        <f t="shared" si="95"/>
        <v>115500</v>
      </c>
      <c r="M424" s="1">
        <v>4700</v>
      </c>
      <c r="N424" s="37">
        <f t="shared" si="96"/>
        <v>109.87012987012987</v>
      </c>
      <c r="Y424" s="37">
        <f t="shared" si="97"/>
        <v>0</v>
      </c>
    </row>
    <row r="425" spans="5:37">
      <c r="H425" s="5" t="s">
        <v>86</v>
      </c>
      <c r="J425" s="1" t="s">
        <v>201</v>
      </c>
      <c r="K425" s="1">
        <f t="shared" si="95"/>
        <v>115500</v>
      </c>
      <c r="M425" s="1">
        <v>7200</v>
      </c>
      <c r="N425" s="37">
        <f t="shared" si="96"/>
        <v>168.3116883116883</v>
      </c>
      <c r="S425" s="50" t="s">
        <v>156</v>
      </c>
      <c r="X425" s="1">
        <v>3000</v>
      </c>
      <c r="Y425" s="37">
        <f t="shared" si="97"/>
        <v>64.935064935064929</v>
      </c>
    </row>
    <row r="426" spans="5:37">
      <c r="H426" s="5" t="s">
        <v>87</v>
      </c>
      <c r="J426" s="1" t="s">
        <v>201</v>
      </c>
      <c r="K426" s="1">
        <f t="shared" si="95"/>
        <v>115500</v>
      </c>
      <c r="M426" s="1">
        <v>5200</v>
      </c>
      <c r="N426" s="37">
        <f t="shared" si="96"/>
        <v>121.55844155844156</v>
      </c>
      <c r="Y426" s="37">
        <f t="shared" si="97"/>
        <v>0</v>
      </c>
    </row>
    <row r="427" spans="5:37">
      <c r="H427" s="5" t="s">
        <v>88</v>
      </c>
      <c r="J427" s="1" t="s">
        <v>201</v>
      </c>
      <c r="K427" s="1">
        <f t="shared" si="95"/>
        <v>115500</v>
      </c>
      <c r="M427" s="1">
        <v>7300</v>
      </c>
      <c r="N427" s="37">
        <f t="shared" si="96"/>
        <v>170.64935064935065</v>
      </c>
      <c r="S427" s="50" t="s">
        <v>157</v>
      </c>
      <c r="X427" s="1">
        <v>5000</v>
      </c>
      <c r="Y427" s="37">
        <f t="shared" si="97"/>
        <v>108.22510822510822</v>
      </c>
    </row>
    <row r="428" spans="5:37">
      <c r="H428" s="5" t="s">
        <v>89</v>
      </c>
      <c r="J428" s="1" t="s">
        <v>201</v>
      </c>
      <c r="K428" s="1">
        <f t="shared" si="95"/>
        <v>115500</v>
      </c>
      <c r="M428" s="1">
        <v>8300</v>
      </c>
      <c r="N428" s="37">
        <f t="shared" si="96"/>
        <v>194.02597402597402</v>
      </c>
      <c r="Y428" s="37">
        <f t="shared" si="97"/>
        <v>0</v>
      </c>
    </row>
    <row r="429" spans="5:37">
      <c r="H429" s="5" t="s">
        <v>90</v>
      </c>
      <c r="J429" s="1" t="s">
        <v>201</v>
      </c>
      <c r="K429" s="1">
        <f t="shared" si="95"/>
        <v>115500</v>
      </c>
      <c r="M429" s="1">
        <v>20000</v>
      </c>
      <c r="N429" s="37">
        <f t="shared" si="96"/>
        <v>467.53246753246754</v>
      </c>
      <c r="S429" s="50" t="s">
        <v>158</v>
      </c>
      <c r="X429" s="1">
        <v>5000</v>
      </c>
      <c r="Y429" s="37">
        <f t="shared" si="97"/>
        <v>108.22510822510822</v>
      </c>
    </row>
    <row r="430" spans="5:37">
      <c r="S430" s="50"/>
    </row>
    <row r="431" spans="5:37">
      <c r="E431" s="17"/>
      <c r="F431" s="23"/>
      <c r="G431" s="23"/>
      <c r="H431" s="17"/>
      <c r="I431" s="23"/>
      <c r="J431" s="23"/>
      <c r="K431" s="23"/>
      <c r="L431" s="23"/>
      <c r="M431" s="23"/>
      <c r="N431" s="17"/>
      <c r="O431" s="23"/>
      <c r="P431" s="23"/>
      <c r="Q431" s="23"/>
      <c r="R431" s="23"/>
      <c r="S431" s="17"/>
      <c r="T431" s="23"/>
      <c r="U431" s="23"/>
      <c r="V431" s="23"/>
      <c r="W431" s="23"/>
      <c r="X431" s="23"/>
      <c r="Y431" s="17"/>
      <c r="Z431" s="23"/>
      <c r="AA431" s="23"/>
      <c r="AB431" s="17"/>
      <c r="AC431" s="23"/>
      <c r="AD431" s="17"/>
      <c r="AE431" s="23"/>
      <c r="AF431" s="23"/>
      <c r="AG431" s="17"/>
      <c r="AH431" s="23"/>
      <c r="AI431" s="23"/>
      <c r="AJ431" s="57"/>
      <c r="AK431" s="23"/>
    </row>
    <row r="432" spans="5:37">
      <c r="E432" s="5" t="s">
        <v>32</v>
      </c>
      <c r="H432" s="5" t="s">
        <v>78</v>
      </c>
      <c r="J432" s="4" t="s">
        <v>201</v>
      </c>
      <c r="K432" s="4">
        <f>330*350</f>
        <v>115500</v>
      </c>
      <c r="L432" s="4"/>
      <c r="M432" s="27">
        <v>2100</v>
      </c>
      <c r="N432" s="37">
        <f>M432/(K432/2400)</f>
        <v>43.636363636363633</v>
      </c>
      <c r="S432" s="47" t="s">
        <v>152</v>
      </c>
      <c r="V432" s="4">
        <f>297*420</f>
        <v>124740</v>
      </c>
      <c r="W432" s="4"/>
      <c r="X432" s="27">
        <v>2000</v>
      </c>
      <c r="Y432" s="37">
        <f>X432/(124740/2400)</f>
        <v>38.48003848003848</v>
      </c>
      <c r="AD432" s="6" t="s">
        <v>93</v>
      </c>
      <c r="AF432" s="80">
        <f>1000/((330*350)/2400)</f>
        <v>20.779220779220779</v>
      </c>
      <c r="AH432" s="4" t="s">
        <v>67</v>
      </c>
    </row>
    <row r="433" spans="5:37">
      <c r="E433" s="5" t="s">
        <v>202</v>
      </c>
      <c r="F433" s="1">
        <f>40*60</f>
        <v>2400</v>
      </c>
      <c r="H433" s="5" t="s">
        <v>79</v>
      </c>
      <c r="J433" s="1" t="s">
        <v>201</v>
      </c>
      <c r="K433" s="1">
        <f t="shared" ref="K433:K444" si="98">330*350</f>
        <v>115500</v>
      </c>
      <c r="M433" s="1">
        <v>2420</v>
      </c>
      <c r="N433" s="37">
        <f t="shared" ref="N433:N444" si="99">M433/(K433/2400)</f>
        <v>50.285714285714285</v>
      </c>
      <c r="Y433" s="37">
        <f t="shared" ref="Y433:Y444" si="100">X433/(124740/2400)</f>
        <v>0</v>
      </c>
      <c r="AD433" s="5" t="s">
        <v>94</v>
      </c>
    </row>
    <row r="434" spans="5:37">
      <c r="H434" s="5" t="s">
        <v>80</v>
      </c>
      <c r="J434" s="1" t="s">
        <v>201</v>
      </c>
      <c r="K434" s="1">
        <f t="shared" si="98"/>
        <v>115500</v>
      </c>
      <c r="M434" s="1">
        <v>3210</v>
      </c>
      <c r="N434" s="37">
        <f t="shared" si="99"/>
        <v>66.701298701298697</v>
      </c>
      <c r="S434" s="50" t="s">
        <v>153</v>
      </c>
      <c r="X434" s="1">
        <v>2000</v>
      </c>
      <c r="Y434" s="37">
        <f t="shared" si="100"/>
        <v>38.48003848003848</v>
      </c>
    </row>
    <row r="435" spans="5:37">
      <c r="H435" s="5" t="s">
        <v>81</v>
      </c>
      <c r="J435" s="1" t="s">
        <v>201</v>
      </c>
      <c r="K435" s="1">
        <f t="shared" si="98"/>
        <v>115500</v>
      </c>
      <c r="M435" s="1">
        <v>3010</v>
      </c>
      <c r="N435" s="37">
        <f t="shared" si="99"/>
        <v>62.545454545454547</v>
      </c>
      <c r="Y435" s="37">
        <f t="shared" si="100"/>
        <v>0</v>
      </c>
    </row>
    <row r="436" spans="5:37">
      <c r="H436" s="5" t="s">
        <v>82</v>
      </c>
      <c r="J436" s="1" t="s">
        <v>201</v>
      </c>
      <c r="K436" s="1">
        <f t="shared" si="98"/>
        <v>115500</v>
      </c>
      <c r="M436" s="1">
        <v>4200</v>
      </c>
      <c r="N436" s="37">
        <f t="shared" si="99"/>
        <v>87.272727272727266</v>
      </c>
      <c r="S436" s="50" t="s">
        <v>154</v>
      </c>
      <c r="X436" s="1">
        <v>500</v>
      </c>
      <c r="Y436" s="37">
        <f t="shared" si="100"/>
        <v>9.6200096200096201</v>
      </c>
    </row>
    <row r="437" spans="5:37">
      <c r="H437" s="5" t="s">
        <v>83</v>
      </c>
      <c r="J437" s="1" t="s">
        <v>201</v>
      </c>
      <c r="K437" s="1">
        <f t="shared" si="98"/>
        <v>115500</v>
      </c>
      <c r="M437" s="1">
        <v>3700</v>
      </c>
      <c r="N437" s="37">
        <f t="shared" si="99"/>
        <v>76.883116883116884</v>
      </c>
      <c r="Y437" s="37">
        <f t="shared" si="100"/>
        <v>0</v>
      </c>
    </row>
    <row r="438" spans="5:37">
      <c r="H438" s="5" t="s">
        <v>84</v>
      </c>
      <c r="J438" s="1" t="s">
        <v>201</v>
      </c>
      <c r="K438" s="1">
        <f t="shared" si="98"/>
        <v>115500</v>
      </c>
      <c r="M438" s="1">
        <v>4700</v>
      </c>
      <c r="N438" s="37">
        <f t="shared" si="99"/>
        <v>97.662337662337663</v>
      </c>
      <c r="S438" s="50" t="s">
        <v>155</v>
      </c>
      <c r="X438" s="1">
        <v>500</v>
      </c>
      <c r="Y438" s="37">
        <f t="shared" si="100"/>
        <v>9.6200096200096201</v>
      </c>
    </row>
    <row r="439" spans="5:37">
      <c r="H439" s="5" t="s">
        <v>85</v>
      </c>
      <c r="J439" s="1" t="s">
        <v>201</v>
      </c>
      <c r="K439" s="1">
        <f t="shared" si="98"/>
        <v>115500</v>
      </c>
      <c r="M439" s="1">
        <v>4700</v>
      </c>
      <c r="N439" s="37">
        <f t="shared" si="99"/>
        <v>97.662337662337663</v>
      </c>
      <c r="Y439" s="37">
        <f t="shared" si="100"/>
        <v>0</v>
      </c>
    </row>
    <row r="440" spans="5:37">
      <c r="H440" s="5" t="s">
        <v>86</v>
      </c>
      <c r="J440" s="1" t="s">
        <v>201</v>
      </c>
      <c r="K440" s="1">
        <f t="shared" si="98"/>
        <v>115500</v>
      </c>
      <c r="M440" s="1">
        <v>7200</v>
      </c>
      <c r="N440" s="37">
        <f t="shared" si="99"/>
        <v>149.6103896103896</v>
      </c>
      <c r="S440" s="50" t="s">
        <v>156</v>
      </c>
      <c r="X440" s="1">
        <v>3000</v>
      </c>
      <c r="Y440" s="37">
        <f t="shared" si="100"/>
        <v>57.720057720057717</v>
      </c>
    </row>
    <row r="441" spans="5:37">
      <c r="H441" s="5" t="s">
        <v>87</v>
      </c>
      <c r="J441" s="1" t="s">
        <v>201</v>
      </c>
      <c r="K441" s="1">
        <f t="shared" si="98"/>
        <v>115500</v>
      </c>
      <c r="M441" s="1">
        <v>5200</v>
      </c>
      <c r="N441" s="37">
        <f t="shared" si="99"/>
        <v>108.05194805194805</v>
      </c>
      <c r="Y441" s="37">
        <f t="shared" si="100"/>
        <v>0</v>
      </c>
    </row>
    <row r="442" spans="5:37">
      <c r="H442" s="5" t="s">
        <v>88</v>
      </c>
      <c r="J442" s="1" t="s">
        <v>201</v>
      </c>
      <c r="K442" s="1">
        <f t="shared" si="98"/>
        <v>115500</v>
      </c>
      <c r="M442" s="1">
        <v>7300</v>
      </c>
      <c r="N442" s="37">
        <f t="shared" si="99"/>
        <v>151.6883116883117</v>
      </c>
      <c r="S442" s="50" t="s">
        <v>157</v>
      </c>
      <c r="X442" s="1">
        <v>5000</v>
      </c>
      <c r="Y442" s="37">
        <f t="shared" si="100"/>
        <v>96.200096200096198</v>
      </c>
    </row>
    <row r="443" spans="5:37">
      <c r="H443" s="5" t="s">
        <v>89</v>
      </c>
      <c r="J443" s="1" t="s">
        <v>201</v>
      </c>
      <c r="K443" s="1">
        <f t="shared" si="98"/>
        <v>115500</v>
      </c>
      <c r="M443" s="1">
        <v>8300</v>
      </c>
      <c r="N443" s="37">
        <f t="shared" si="99"/>
        <v>172.46753246753246</v>
      </c>
      <c r="Y443" s="37">
        <f t="shared" si="100"/>
        <v>0</v>
      </c>
    </row>
    <row r="444" spans="5:37">
      <c r="H444" s="5" t="s">
        <v>90</v>
      </c>
      <c r="J444" s="1" t="s">
        <v>201</v>
      </c>
      <c r="K444" s="1">
        <f t="shared" si="98"/>
        <v>115500</v>
      </c>
      <c r="M444" s="1">
        <v>20000</v>
      </c>
      <c r="N444" s="37">
        <f t="shared" si="99"/>
        <v>415.58441558441558</v>
      </c>
      <c r="S444" s="50" t="s">
        <v>158</v>
      </c>
      <c r="X444" s="1">
        <v>5000</v>
      </c>
      <c r="Y444" s="37">
        <f t="shared" si="100"/>
        <v>96.200096200096198</v>
      </c>
    </row>
    <row r="445" spans="5:37">
      <c r="S445" s="50"/>
    </row>
    <row r="446" spans="5:37">
      <c r="E446" s="17"/>
      <c r="F446" s="23"/>
      <c r="G446" s="23"/>
      <c r="H446" s="17"/>
      <c r="I446" s="23"/>
      <c r="J446" s="23"/>
      <c r="K446" s="23"/>
      <c r="L446" s="23"/>
      <c r="M446" s="23"/>
      <c r="N446" s="17"/>
      <c r="O446" s="23"/>
      <c r="P446" s="23"/>
      <c r="Q446" s="23"/>
      <c r="R446" s="23"/>
      <c r="S446" s="17"/>
      <c r="T446" s="23"/>
      <c r="U446" s="23"/>
      <c r="V446" s="23"/>
      <c r="W446" s="23"/>
      <c r="X446" s="23"/>
      <c r="Y446" s="17"/>
      <c r="Z446" s="23"/>
      <c r="AA446" s="23"/>
      <c r="AB446" s="17"/>
      <c r="AC446" s="23"/>
      <c r="AD446" s="17"/>
      <c r="AE446" s="23"/>
      <c r="AF446" s="23"/>
      <c r="AG446" s="17"/>
      <c r="AH446" s="23"/>
      <c r="AI446" s="23"/>
      <c r="AJ446" s="57"/>
      <c r="AK446" s="23"/>
    </row>
    <row r="447" spans="5:37">
      <c r="E447" s="5" t="s">
        <v>34</v>
      </c>
      <c r="H447" s="5" t="s">
        <v>78</v>
      </c>
      <c r="J447" s="4" t="s">
        <v>201</v>
      </c>
      <c r="K447" s="4">
        <f>330*350</f>
        <v>115500</v>
      </c>
      <c r="L447" s="4"/>
      <c r="M447" s="27">
        <v>2100</v>
      </c>
      <c r="N447" s="37">
        <f>M447/(K447/2800)</f>
        <v>50.909090909090907</v>
      </c>
      <c r="S447" s="47" t="s">
        <v>152</v>
      </c>
      <c r="V447" s="4">
        <f>297*420</f>
        <v>124740</v>
      </c>
      <c r="W447" s="4"/>
      <c r="X447" s="27">
        <v>2000</v>
      </c>
      <c r="Y447" s="37">
        <f>X447/(124740/2800)</f>
        <v>44.893378226711562</v>
      </c>
      <c r="AD447" s="6" t="s">
        <v>93</v>
      </c>
      <c r="AF447" s="80">
        <f>1000/((330*350)/2800)</f>
        <v>24.242424242424242</v>
      </c>
      <c r="AH447" s="4" t="s">
        <v>67</v>
      </c>
    </row>
    <row r="448" spans="5:37">
      <c r="E448" s="5" t="s">
        <v>202</v>
      </c>
      <c r="F448" s="1">
        <f>40*70</f>
        <v>2800</v>
      </c>
      <c r="H448" s="5" t="s">
        <v>79</v>
      </c>
      <c r="J448" s="1" t="s">
        <v>201</v>
      </c>
      <c r="K448" s="1">
        <f t="shared" ref="K448:K459" si="101">330*350</f>
        <v>115500</v>
      </c>
      <c r="M448" s="1">
        <v>2420</v>
      </c>
      <c r="N448" s="37">
        <f t="shared" ref="N448:N459" si="102">M448/(K448/2800)</f>
        <v>58.666666666666664</v>
      </c>
      <c r="Y448" s="37">
        <f t="shared" ref="Y448:Y459" si="103">X448/(124740/2800)</f>
        <v>0</v>
      </c>
      <c r="AD448" s="5" t="s">
        <v>94</v>
      </c>
    </row>
    <row r="449" spans="5:37">
      <c r="H449" s="5" t="s">
        <v>80</v>
      </c>
      <c r="J449" s="1" t="s">
        <v>201</v>
      </c>
      <c r="K449" s="1">
        <f t="shared" si="101"/>
        <v>115500</v>
      </c>
      <c r="M449" s="1">
        <v>3210</v>
      </c>
      <c r="N449" s="37">
        <f t="shared" si="102"/>
        <v>77.818181818181813</v>
      </c>
      <c r="S449" s="50" t="s">
        <v>153</v>
      </c>
      <c r="X449" s="1">
        <v>2000</v>
      </c>
      <c r="Y449" s="37">
        <f t="shared" si="103"/>
        <v>44.893378226711562</v>
      </c>
    </row>
    <row r="450" spans="5:37">
      <c r="H450" s="5" t="s">
        <v>81</v>
      </c>
      <c r="J450" s="1" t="s">
        <v>201</v>
      </c>
      <c r="K450" s="1">
        <f t="shared" si="101"/>
        <v>115500</v>
      </c>
      <c r="M450" s="1">
        <v>3010</v>
      </c>
      <c r="N450" s="37">
        <f t="shared" si="102"/>
        <v>72.969696969696969</v>
      </c>
      <c r="Y450" s="37">
        <f t="shared" si="103"/>
        <v>0</v>
      </c>
    </row>
    <row r="451" spans="5:37">
      <c r="H451" s="5" t="s">
        <v>82</v>
      </c>
      <c r="J451" s="1" t="s">
        <v>201</v>
      </c>
      <c r="K451" s="1">
        <f t="shared" si="101"/>
        <v>115500</v>
      </c>
      <c r="M451" s="1">
        <v>4200</v>
      </c>
      <c r="N451" s="37">
        <f t="shared" si="102"/>
        <v>101.81818181818181</v>
      </c>
      <c r="S451" s="50" t="s">
        <v>154</v>
      </c>
      <c r="X451" s="1">
        <v>500</v>
      </c>
      <c r="Y451" s="37">
        <f t="shared" si="103"/>
        <v>11.22334455667789</v>
      </c>
    </row>
    <row r="452" spans="5:37">
      <c r="H452" s="5" t="s">
        <v>83</v>
      </c>
      <c r="J452" s="1" t="s">
        <v>201</v>
      </c>
      <c r="K452" s="1">
        <f t="shared" si="101"/>
        <v>115500</v>
      </c>
      <c r="M452" s="1">
        <v>3700</v>
      </c>
      <c r="N452" s="37">
        <f t="shared" si="102"/>
        <v>89.696969696969703</v>
      </c>
      <c r="Y452" s="37">
        <f t="shared" si="103"/>
        <v>0</v>
      </c>
    </row>
    <row r="453" spans="5:37">
      <c r="H453" s="5" t="s">
        <v>84</v>
      </c>
      <c r="J453" s="1" t="s">
        <v>201</v>
      </c>
      <c r="K453" s="1">
        <f t="shared" si="101"/>
        <v>115500</v>
      </c>
      <c r="M453" s="1">
        <v>4700</v>
      </c>
      <c r="N453" s="37">
        <f t="shared" si="102"/>
        <v>113.93939393939394</v>
      </c>
      <c r="S453" s="50" t="s">
        <v>155</v>
      </c>
      <c r="X453" s="1">
        <v>500</v>
      </c>
      <c r="Y453" s="37">
        <f t="shared" si="103"/>
        <v>11.22334455667789</v>
      </c>
    </row>
    <row r="454" spans="5:37">
      <c r="H454" s="5" t="s">
        <v>85</v>
      </c>
      <c r="J454" s="1" t="s">
        <v>201</v>
      </c>
      <c r="K454" s="1">
        <f t="shared" si="101"/>
        <v>115500</v>
      </c>
      <c r="M454" s="1">
        <v>4700</v>
      </c>
      <c r="N454" s="37">
        <f t="shared" si="102"/>
        <v>113.93939393939394</v>
      </c>
      <c r="Y454" s="37">
        <f t="shared" si="103"/>
        <v>0</v>
      </c>
    </row>
    <row r="455" spans="5:37">
      <c r="H455" s="5" t="s">
        <v>86</v>
      </c>
      <c r="J455" s="1" t="s">
        <v>201</v>
      </c>
      <c r="K455" s="1">
        <f t="shared" si="101"/>
        <v>115500</v>
      </c>
      <c r="M455" s="1">
        <v>7200</v>
      </c>
      <c r="N455" s="37">
        <f t="shared" si="102"/>
        <v>174.54545454545453</v>
      </c>
      <c r="S455" s="50" t="s">
        <v>156</v>
      </c>
      <c r="X455" s="1">
        <v>3000</v>
      </c>
      <c r="Y455" s="37">
        <f t="shared" si="103"/>
        <v>67.34006734006735</v>
      </c>
    </row>
    <row r="456" spans="5:37">
      <c r="H456" s="5" t="s">
        <v>87</v>
      </c>
      <c r="J456" s="1" t="s">
        <v>201</v>
      </c>
      <c r="K456" s="1">
        <f t="shared" si="101"/>
        <v>115500</v>
      </c>
      <c r="M456" s="1">
        <v>5200</v>
      </c>
      <c r="N456" s="37">
        <f t="shared" si="102"/>
        <v>126.06060606060606</v>
      </c>
      <c r="Y456" s="37">
        <f t="shared" si="103"/>
        <v>0</v>
      </c>
    </row>
    <row r="457" spans="5:37">
      <c r="H457" s="5" t="s">
        <v>88</v>
      </c>
      <c r="J457" s="1" t="s">
        <v>201</v>
      </c>
      <c r="K457" s="1">
        <f t="shared" si="101"/>
        <v>115500</v>
      </c>
      <c r="M457" s="1">
        <v>7300</v>
      </c>
      <c r="N457" s="37">
        <f t="shared" si="102"/>
        <v>176.96969696969697</v>
      </c>
      <c r="S457" s="50" t="s">
        <v>157</v>
      </c>
      <c r="X457" s="1">
        <v>5000</v>
      </c>
      <c r="Y457" s="37">
        <f t="shared" si="103"/>
        <v>112.23344556677891</v>
      </c>
    </row>
    <row r="458" spans="5:37">
      <c r="H458" s="5" t="s">
        <v>89</v>
      </c>
      <c r="J458" s="1" t="s">
        <v>201</v>
      </c>
      <c r="K458" s="1">
        <f t="shared" si="101"/>
        <v>115500</v>
      </c>
      <c r="M458" s="1">
        <v>8300</v>
      </c>
      <c r="N458" s="37">
        <f t="shared" si="102"/>
        <v>201.21212121212122</v>
      </c>
      <c r="Y458" s="37">
        <f t="shared" si="103"/>
        <v>0</v>
      </c>
    </row>
    <row r="459" spans="5:37">
      <c r="H459" s="5" t="s">
        <v>90</v>
      </c>
      <c r="J459" s="1" t="s">
        <v>201</v>
      </c>
      <c r="K459" s="1">
        <f t="shared" si="101"/>
        <v>115500</v>
      </c>
      <c r="M459" s="1">
        <v>20000</v>
      </c>
      <c r="N459" s="37">
        <f t="shared" si="102"/>
        <v>484.84848484848487</v>
      </c>
      <c r="S459" s="50" t="s">
        <v>158</v>
      </c>
      <c r="X459" s="1">
        <v>5000</v>
      </c>
      <c r="Y459" s="37">
        <f t="shared" si="103"/>
        <v>112.23344556677891</v>
      </c>
    </row>
    <row r="460" spans="5:37">
      <c r="S460" s="50"/>
    </row>
    <row r="461" spans="5:37">
      <c r="E461" s="17"/>
      <c r="F461" s="23"/>
      <c r="G461" s="23"/>
      <c r="H461" s="17"/>
      <c r="I461" s="23"/>
      <c r="J461" s="23"/>
      <c r="K461" s="23"/>
      <c r="L461" s="23"/>
      <c r="M461" s="23"/>
      <c r="N461" s="17"/>
      <c r="O461" s="23"/>
      <c r="P461" s="23"/>
      <c r="Q461" s="23"/>
      <c r="R461" s="23"/>
      <c r="S461" s="17"/>
      <c r="T461" s="23"/>
      <c r="U461" s="23"/>
      <c r="V461" s="23"/>
      <c r="W461" s="23"/>
      <c r="X461" s="23"/>
      <c r="Y461" s="17"/>
      <c r="Z461" s="23"/>
      <c r="AA461" s="23"/>
      <c r="AB461" s="17"/>
      <c r="AC461" s="23"/>
      <c r="AD461" s="17"/>
      <c r="AE461" s="23"/>
      <c r="AF461" s="23"/>
      <c r="AG461" s="17"/>
      <c r="AH461" s="23"/>
      <c r="AI461" s="23"/>
      <c r="AJ461" s="57"/>
      <c r="AK461" s="23"/>
    </row>
    <row r="462" spans="5:37">
      <c r="E462" s="5" t="s">
        <v>52</v>
      </c>
      <c r="H462" s="5" t="s">
        <v>78</v>
      </c>
      <c r="J462" s="4" t="s">
        <v>201</v>
      </c>
      <c r="K462" s="4">
        <f>330*350</f>
        <v>115500</v>
      </c>
      <c r="L462" s="4"/>
      <c r="M462" s="27">
        <v>2100</v>
      </c>
      <c r="N462" s="37">
        <f>M462/(K462/3200)</f>
        <v>58.18181818181818</v>
      </c>
      <c r="S462" s="47" t="s">
        <v>152</v>
      </c>
      <c r="V462" s="4">
        <f>297*420</f>
        <v>124740</v>
      </c>
      <c r="W462" s="4"/>
      <c r="X462" s="27">
        <v>2000</v>
      </c>
      <c r="Y462" s="37">
        <f>X462/(124740/3200)</f>
        <v>51.306717973384636</v>
      </c>
      <c r="AD462" s="6" t="s">
        <v>93</v>
      </c>
      <c r="AF462" s="80">
        <f>1000/((330*350)/2100)</f>
        <v>18.181818181818183</v>
      </c>
      <c r="AH462" s="4" t="s">
        <v>67</v>
      </c>
    </row>
    <row r="463" spans="5:37">
      <c r="E463" s="5" t="s">
        <v>202</v>
      </c>
      <c r="F463" s="1">
        <f>40*80</f>
        <v>3200</v>
      </c>
      <c r="H463" s="5" t="s">
        <v>79</v>
      </c>
      <c r="J463" s="1" t="s">
        <v>201</v>
      </c>
      <c r="K463" s="1">
        <f t="shared" ref="K463:K474" si="104">330*350</f>
        <v>115500</v>
      </c>
      <c r="M463" s="1">
        <v>2420</v>
      </c>
      <c r="N463" s="37">
        <f t="shared" ref="N463:N474" si="105">M463/(K463/3200)</f>
        <v>67.047619047619051</v>
      </c>
      <c r="Y463" s="37">
        <f t="shared" ref="Y463:Y474" si="106">X463/(124740/3200)</f>
        <v>0</v>
      </c>
      <c r="AD463" s="5" t="s">
        <v>94</v>
      </c>
    </row>
    <row r="464" spans="5:37">
      <c r="H464" s="5" t="s">
        <v>80</v>
      </c>
      <c r="J464" s="1" t="s">
        <v>201</v>
      </c>
      <c r="K464" s="1">
        <f t="shared" si="104"/>
        <v>115500</v>
      </c>
      <c r="M464" s="1">
        <v>3210</v>
      </c>
      <c r="N464" s="37">
        <f t="shared" si="105"/>
        <v>88.935064935064929</v>
      </c>
      <c r="S464" s="50" t="s">
        <v>153</v>
      </c>
      <c r="X464" s="1">
        <v>2000</v>
      </c>
      <c r="Y464" s="37">
        <f t="shared" si="106"/>
        <v>51.306717973384636</v>
      </c>
    </row>
    <row r="465" spans="5:37">
      <c r="H465" s="5" t="s">
        <v>81</v>
      </c>
      <c r="J465" s="1" t="s">
        <v>201</v>
      </c>
      <c r="K465" s="1">
        <f t="shared" si="104"/>
        <v>115500</v>
      </c>
      <c r="M465" s="1">
        <v>3010</v>
      </c>
      <c r="N465" s="37">
        <f t="shared" si="105"/>
        <v>83.393939393939391</v>
      </c>
      <c r="Y465" s="37">
        <f t="shared" si="106"/>
        <v>0</v>
      </c>
    </row>
    <row r="466" spans="5:37">
      <c r="H466" s="5" t="s">
        <v>82</v>
      </c>
      <c r="J466" s="1" t="s">
        <v>201</v>
      </c>
      <c r="K466" s="1">
        <f t="shared" si="104"/>
        <v>115500</v>
      </c>
      <c r="M466" s="1">
        <v>4200</v>
      </c>
      <c r="N466" s="37">
        <f t="shared" si="105"/>
        <v>116.36363636363636</v>
      </c>
      <c r="S466" s="50" t="s">
        <v>154</v>
      </c>
      <c r="X466" s="1">
        <v>500</v>
      </c>
      <c r="Y466" s="37">
        <f t="shared" si="106"/>
        <v>12.826679493346159</v>
      </c>
    </row>
    <row r="467" spans="5:37">
      <c r="H467" s="5" t="s">
        <v>83</v>
      </c>
      <c r="J467" s="1" t="s">
        <v>201</v>
      </c>
      <c r="K467" s="1">
        <f t="shared" si="104"/>
        <v>115500</v>
      </c>
      <c r="M467" s="1">
        <v>3700</v>
      </c>
      <c r="N467" s="37">
        <f t="shared" si="105"/>
        <v>102.51082251082251</v>
      </c>
      <c r="Y467" s="37">
        <f t="shared" si="106"/>
        <v>0</v>
      </c>
    </row>
    <row r="468" spans="5:37">
      <c r="H468" s="5" t="s">
        <v>84</v>
      </c>
      <c r="J468" s="1" t="s">
        <v>201</v>
      </c>
      <c r="K468" s="1">
        <f t="shared" si="104"/>
        <v>115500</v>
      </c>
      <c r="M468" s="1">
        <v>4700</v>
      </c>
      <c r="N468" s="37">
        <f t="shared" si="105"/>
        <v>130.21645021645023</v>
      </c>
      <c r="S468" s="50" t="s">
        <v>155</v>
      </c>
      <c r="X468" s="1">
        <v>500</v>
      </c>
      <c r="Y468" s="37">
        <f t="shared" si="106"/>
        <v>12.826679493346159</v>
      </c>
    </row>
    <row r="469" spans="5:37">
      <c r="H469" s="5" t="s">
        <v>85</v>
      </c>
      <c r="J469" s="1" t="s">
        <v>201</v>
      </c>
      <c r="K469" s="1">
        <f t="shared" si="104"/>
        <v>115500</v>
      </c>
      <c r="M469" s="1">
        <v>4700</v>
      </c>
      <c r="N469" s="37">
        <f t="shared" si="105"/>
        <v>130.21645021645023</v>
      </c>
      <c r="Y469" s="37">
        <f t="shared" si="106"/>
        <v>0</v>
      </c>
    </row>
    <row r="470" spans="5:37">
      <c r="H470" s="5" t="s">
        <v>86</v>
      </c>
      <c r="J470" s="1" t="s">
        <v>201</v>
      </c>
      <c r="K470" s="1">
        <f t="shared" si="104"/>
        <v>115500</v>
      </c>
      <c r="M470" s="1">
        <v>7200</v>
      </c>
      <c r="N470" s="37">
        <f t="shared" si="105"/>
        <v>199.48051948051949</v>
      </c>
      <c r="S470" s="50" t="s">
        <v>156</v>
      </c>
      <c r="X470" s="1">
        <v>3000</v>
      </c>
      <c r="Y470" s="37">
        <f t="shared" si="106"/>
        <v>76.960076960076961</v>
      </c>
    </row>
    <row r="471" spans="5:37">
      <c r="H471" s="5" t="s">
        <v>87</v>
      </c>
      <c r="J471" s="1" t="s">
        <v>201</v>
      </c>
      <c r="K471" s="1">
        <f t="shared" si="104"/>
        <v>115500</v>
      </c>
      <c r="M471" s="1">
        <v>5200</v>
      </c>
      <c r="N471" s="37">
        <f t="shared" si="105"/>
        <v>144.06926406926408</v>
      </c>
      <c r="Y471" s="37">
        <f t="shared" si="106"/>
        <v>0</v>
      </c>
    </row>
    <row r="472" spans="5:37">
      <c r="H472" s="5" t="s">
        <v>88</v>
      </c>
      <c r="J472" s="1" t="s">
        <v>201</v>
      </c>
      <c r="K472" s="1">
        <f t="shared" si="104"/>
        <v>115500</v>
      </c>
      <c r="M472" s="1">
        <v>7300</v>
      </c>
      <c r="N472" s="37">
        <f t="shared" si="105"/>
        <v>202.25108225108224</v>
      </c>
      <c r="S472" s="50" t="s">
        <v>157</v>
      </c>
      <c r="X472" s="1">
        <v>5000</v>
      </c>
      <c r="Y472" s="37">
        <f t="shared" si="106"/>
        <v>128.2667949334616</v>
      </c>
    </row>
    <row r="473" spans="5:37">
      <c r="H473" s="5" t="s">
        <v>89</v>
      </c>
      <c r="J473" s="1" t="s">
        <v>201</v>
      </c>
      <c r="K473" s="1">
        <f t="shared" si="104"/>
        <v>115500</v>
      </c>
      <c r="M473" s="1">
        <v>8300</v>
      </c>
      <c r="N473" s="37">
        <f t="shared" si="105"/>
        <v>229.95670995670994</v>
      </c>
      <c r="Y473" s="37">
        <f t="shared" si="106"/>
        <v>0</v>
      </c>
    </row>
    <row r="474" spans="5:37">
      <c r="H474" s="5" t="s">
        <v>90</v>
      </c>
      <c r="J474" s="1" t="s">
        <v>201</v>
      </c>
      <c r="K474" s="1">
        <f t="shared" si="104"/>
        <v>115500</v>
      </c>
      <c r="M474" s="1">
        <v>20000</v>
      </c>
      <c r="N474" s="37">
        <f t="shared" si="105"/>
        <v>554.11255411255411</v>
      </c>
      <c r="S474" s="50" t="s">
        <v>158</v>
      </c>
      <c r="X474" s="1">
        <v>5000</v>
      </c>
      <c r="Y474" s="37">
        <f t="shared" si="106"/>
        <v>128.2667949334616</v>
      </c>
    </row>
    <row r="475" spans="5:37">
      <c r="S475" s="50"/>
    </row>
    <row r="476" spans="5:37">
      <c r="E476" s="17"/>
      <c r="F476" s="23"/>
      <c r="G476" s="23"/>
      <c r="H476" s="17"/>
      <c r="I476" s="23"/>
      <c r="J476" s="23"/>
      <c r="K476" s="23"/>
      <c r="L476" s="23"/>
      <c r="M476" s="23"/>
      <c r="N476" s="17"/>
      <c r="O476" s="23"/>
      <c r="P476" s="23"/>
      <c r="Q476" s="23"/>
      <c r="R476" s="23"/>
      <c r="S476" s="17"/>
      <c r="T476" s="23"/>
      <c r="U476" s="23"/>
      <c r="V476" s="23"/>
      <c r="W476" s="23"/>
      <c r="X476" s="23"/>
      <c r="Y476" s="17"/>
      <c r="Z476" s="23"/>
      <c r="AA476" s="23"/>
      <c r="AB476" s="17"/>
      <c r="AC476" s="23"/>
      <c r="AD476" s="17"/>
      <c r="AE476" s="23"/>
      <c r="AF476" s="23"/>
      <c r="AG476" s="17"/>
      <c r="AH476" s="23"/>
      <c r="AI476" s="23"/>
      <c r="AJ476" s="57"/>
      <c r="AK476" s="23"/>
    </row>
    <row r="477" spans="5:37">
      <c r="E477" s="5" t="s">
        <v>53</v>
      </c>
      <c r="H477" s="5" t="s">
        <v>78</v>
      </c>
      <c r="J477" s="4" t="s">
        <v>201</v>
      </c>
      <c r="K477" s="4">
        <f>330*350</f>
        <v>115500</v>
      </c>
      <c r="L477" s="4"/>
      <c r="M477" s="27">
        <v>2100</v>
      </c>
      <c r="N477" s="37">
        <f>M477/(K477/3500)</f>
        <v>63.636363636363633</v>
      </c>
      <c r="S477" s="47" t="s">
        <v>152</v>
      </c>
      <c r="V477" s="4">
        <f>297*420</f>
        <v>124740</v>
      </c>
      <c r="W477" s="4"/>
      <c r="X477" s="27">
        <v>2000</v>
      </c>
      <c r="Y477" s="37">
        <f>X477/(124740/3500)</f>
        <v>56.116722783389449</v>
      </c>
      <c r="AD477" s="6" t="s">
        <v>93</v>
      </c>
      <c r="AF477" s="80">
        <f>1000/((330*350)/3500)</f>
        <v>30.303030303030305</v>
      </c>
      <c r="AH477" s="4" t="s">
        <v>67</v>
      </c>
    </row>
    <row r="478" spans="5:37">
      <c r="E478" s="5" t="s">
        <v>202</v>
      </c>
      <c r="F478" s="1">
        <f>50*70</f>
        <v>3500</v>
      </c>
      <c r="H478" s="5" t="s">
        <v>79</v>
      </c>
      <c r="J478" s="1" t="s">
        <v>201</v>
      </c>
      <c r="K478" s="1">
        <f t="shared" ref="K478:K489" si="107">330*350</f>
        <v>115500</v>
      </c>
      <c r="M478" s="1">
        <v>2420</v>
      </c>
      <c r="N478" s="37">
        <f t="shared" ref="N478:N489" si="108">M478/(K478/3500)</f>
        <v>73.333333333333329</v>
      </c>
      <c r="Y478" s="37">
        <f t="shared" ref="Y478:Y489" si="109">X478/(124740/3500)</f>
        <v>0</v>
      </c>
      <c r="AD478" s="5" t="s">
        <v>94</v>
      </c>
    </row>
    <row r="479" spans="5:37">
      <c r="H479" s="5" t="s">
        <v>80</v>
      </c>
      <c r="J479" s="1" t="s">
        <v>201</v>
      </c>
      <c r="K479" s="1">
        <f t="shared" si="107"/>
        <v>115500</v>
      </c>
      <c r="M479" s="1">
        <v>3210</v>
      </c>
      <c r="N479" s="37">
        <f t="shared" si="108"/>
        <v>97.272727272727266</v>
      </c>
      <c r="S479" s="50" t="s">
        <v>153</v>
      </c>
      <c r="X479" s="1">
        <v>2000</v>
      </c>
      <c r="Y479" s="37">
        <f t="shared" si="109"/>
        <v>56.116722783389449</v>
      </c>
    </row>
    <row r="480" spans="5:37">
      <c r="H480" s="5" t="s">
        <v>81</v>
      </c>
      <c r="J480" s="1" t="s">
        <v>201</v>
      </c>
      <c r="K480" s="1">
        <f t="shared" si="107"/>
        <v>115500</v>
      </c>
      <c r="M480" s="1">
        <v>3010</v>
      </c>
      <c r="N480" s="37">
        <f t="shared" si="108"/>
        <v>91.212121212121218</v>
      </c>
      <c r="Y480" s="37">
        <f t="shared" si="109"/>
        <v>0</v>
      </c>
    </row>
    <row r="481" spans="5:37">
      <c r="H481" s="5" t="s">
        <v>82</v>
      </c>
      <c r="J481" s="1" t="s">
        <v>201</v>
      </c>
      <c r="K481" s="1">
        <f t="shared" si="107"/>
        <v>115500</v>
      </c>
      <c r="M481" s="1">
        <v>4200</v>
      </c>
      <c r="N481" s="37">
        <f t="shared" si="108"/>
        <v>127.27272727272727</v>
      </c>
      <c r="S481" s="50" t="s">
        <v>154</v>
      </c>
      <c r="X481" s="1">
        <v>500</v>
      </c>
      <c r="Y481" s="37">
        <f t="shared" si="109"/>
        <v>14.029180695847362</v>
      </c>
    </row>
    <row r="482" spans="5:37">
      <c r="H482" s="5" t="s">
        <v>83</v>
      </c>
      <c r="J482" s="1" t="s">
        <v>201</v>
      </c>
      <c r="K482" s="1">
        <f t="shared" si="107"/>
        <v>115500</v>
      </c>
      <c r="M482" s="1">
        <v>3700</v>
      </c>
      <c r="N482" s="37">
        <f t="shared" si="108"/>
        <v>112.12121212121212</v>
      </c>
      <c r="Y482" s="37">
        <f t="shared" si="109"/>
        <v>0</v>
      </c>
    </row>
    <row r="483" spans="5:37">
      <c r="H483" s="5" t="s">
        <v>84</v>
      </c>
      <c r="J483" s="1" t="s">
        <v>201</v>
      </c>
      <c r="K483" s="1">
        <f t="shared" si="107"/>
        <v>115500</v>
      </c>
      <c r="M483" s="1">
        <v>4700</v>
      </c>
      <c r="N483" s="37">
        <f t="shared" si="108"/>
        <v>142.42424242424244</v>
      </c>
      <c r="S483" s="50" t="s">
        <v>155</v>
      </c>
      <c r="X483" s="1">
        <v>500</v>
      </c>
      <c r="Y483" s="37">
        <f t="shared" si="109"/>
        <v>14.029180695847362</v>
      </c>
    </row>
    <row r="484" spans="5:37">
      <c r="H484" s="5" t="s">
        <v>85</v>
      </c>
      <c r="J484" s="1" t="s">
        <v>201</v>
      </c>
      <c r="K484" s="1">
        <f t="shared" si="107"/>
        <v>115500</v>
      </c>
      <c r="M484" s="1">
        <v>4700</v>
      </c>
      <c r="N484" s="37">
        <f t="shared" si="108"/>
        <v>142.42424242424244</v>
      </c>
      <c r="Y484" s="37">
        <f t="shared" si="109"/>
        <v>0</v>
      </c>
    </row>
    <row r="485" spans="5:37">
      <c r="H485" s="5" t="s">
        <v>86</v>
      </c>
      <c r="J485" s="1" t="s">
        <v>201</v>
      </c>
      <c r="K485" s="1">
        <f t="shared" si="107"/>
        <v>115500</v>
      </c>
      <c r="M485" s="1">
        <v>7200</v>
      </c>
      <c r="N485" s="37">
        <f t="shared" si="108"/>
        <v>218.18181818181819</v>
      </c>
      <c r="S485" s="50" t="s">
        <v>156</v>
      </c>
      <c r="X485" s="1">
        <v>3000</v>
      </c>
      <c r="Y485" s="37">
        <f t="shared" si="109"/>
        <v>84.17508417508418</v>
      </c>
    </row>
    <row r="486" spans="5:37">
      <c r="H486" s="5" t="s">
        <v>87</v>
      </c>
      <c r="J486" s="1" t="s">
        <v>201</v>
      </c>
      <c r="K486" s="1">
        <f t="shared" si="107"/>
        <v>115500</v>
      </c>
      <c r="M486" s="1">
        <v>5200</v>
      </c>
      <c r="N486" s="37">
        <f t="shared" si="108"/>
        <v>157.57575757575756</v>
      </c>
      <c r="Y486" s="37">
        <f t="shared" si="109"/>
        <v>0</v>
      </c>
    </row>
    <row r="487" spans="5:37">
      <c r="H487" s="5" t="s">
        <v>88</v>
      </c>
      <c r="J487" s="1" t="s">
        <v>201</v>
      </c>
      <c r="K487" s="1">
        <f t="shared" si="107"/>
        <v>115500</v>
      </c>
      <c r="M487" s="1">
        <v>7300</v>
      </c>
      <c r="N487" s="37">
        <f t="shared" si="108"/>
        <v>221.21212121212122</v>
      </c>
      <c r="S487" s="50" t="s">
        <v>157</v>
      </c>
      <c r="X487" s="1">
        <v>5000</v>
      </c>
      <c r="Y487" s="37">
        <f t="shared" si="109"/>
        <v>140.29180695847361</v>
      </c>
    </row>
    <row r="488" spans="5:37">
      <c r="H488" s="5" t="s">
        <v>89</v>
      </c>
      <c r="J488" s="1" t="s">
        <v>201</v>
      </c>
      <c r="K488" s="1">
        <f t="shared" si="107"/>
        <v>115500</v>
      </c>
      <c r="M488" s="1">
        <v>8300</v>
      </c>
      <c r="N488" s="37">
        <f t="shared" si="108"/>
        <v>251.5151515151515</v>
      </c>
      <c r="Y488" s="37">
        <f t="shared" si="109"/>
        <v>0</v>
      </c>
    </row>
    <row r="489" spans="5:37">
      <c r="H489" s="5" t="s">
        <v>90</v>
      </c>
      <c r="J489" s="1" t="s">
        <v>201</v>
      </c>
      <c r="K489" s="1">
        <f t="shared" si="107"/>
        <v>115500</v>
      </c>
      <c r="M489" s="1">
        <v>20000</v>
      </c>
      <c r="N489" s="37">
        <f t="shared" si="108"/>
        <v>606.06060606060601</v>
      </c>
      <c r="S489" s="50" t="s">
        <v>158</v>
      </c>
      <c r="X489" s="1">
        <v>5000</v>
      </c>
      <c r="Y489" s="37">
        <f t="shared" si="109"/>
        <v>140.29180695847361</v>
      </c>
    </row>
    <row r="490" spans="5:37">
      <c r="S490" s="50"/>
    </row>
    <row r="491" spans="5:37">
      <c r="E491" s="17"/>
      <c r="F491" s="23"/>
      <c r="G491" s="23"/>
      <c r="H491" s="17"/>
      <c r="I491" s="23"/>
      <c r="J491" s="23"/>
      <c r="K491" s="23"/>
      <c r="L491" s="23"/>
      <c r="M491" s="23"/>
      <c r="N491" s="17"/>
      <c r="O491" s="23"/>
      <c r="P491" s="23"/>
      <c r="Q491" s="23"/>
      <c r="R491" s="23"/>
      <c r="S491" s="17"/>
      <c r="T491" s="23"/>
      <c r="U491" s="23"/>
      <c r="V491" s="23"/>
      <c r="W491" s="23"/>
      <c r="X491" s="23"/>
      <c r="Y491" s="17"/>
      <c r="Z491" s="23"/>
      <c r="AA491" s="23"/>
      <c r="AB491" s="17"/>
      <c r="AC491" s="23"/>
      <c r="AD491" s="17"/>
      <c r="AE491" s="23"/>
      <c r="AF491" s="23"/>
      <c r="AG491" s="17"/>
      <c r="AH491" s="23"/>
      <c r="AI491" s="23"/>
      <c r="AJ491" s="57"/>
      <c r="AK491" s="23"/>
    </row>
    <row r="492" spans="5:37">
      <c r="E492" s="5" t="s">
        <v>54</v>
      </c>
      <c r="H492" s="5" t="s">
        <v>78</v>
      </c>
      <c r="J492" s="4" t="s">
        <v>201</v>
      </c>
      <c r="K492" s="4">
        <f>330*350</f>
        <v>115500</v>
      </c>
      <c r="L492" s="4"/>
      <c r="M492" s="27">
        <v>2100</v>
      </c>
      <c r="N492" s="37">
        <f>M492/(K492/4000)</f>
        <v>72.727272727272734</v>
      </c>
      <c r="S492" s="47" t="s">
        <v>152</v>
      </c>
      <c r="V492" s="4">
        <f>297*420</f>
        <v>124740</v>
      </c>
      <c r="W492" s="4"/>
      <c r="X492" s="27">
        <v>2000</v>
      </c>
      <c r="Y492" s="37">
        <f>X492/(124740/4000)</f>
        <v>64.133397466730798</v>
      </c>
      <c r="AD492" s="6" t="s">
        <v>93</v>
      </c>
      <c r="AF492" s="80">
        <f>1000/((330*350)/4000)</f>
        <v>34.632034632034632</v>
      </c>
      <c r="AH492" s="4" t="s">
        <v>67</v>
      </c>
    </row>
    <row r="493" spans="5:37">
      <c r="E493" s="5" t="s">
        <v>202</v>
      </c>
      <c r="F493" s="1">
        <f>50*80</f>
        <v>4000</v>
      </c>
      <c r="H493" s="5" t="s">
        <v>79</v>
      </c>
      <c r="J493" s="1" t="s">
        <v>201</v>
      </c>
      <c r="K493" s="1">
        <f t="shared" ref="K493:K504" si="110">330*350</f>
        <v>115500</v>
      </c>
      <c r="M493" s="1">
        <v>2420</v>
      </c>
      <c r="N493" s="37">
        <f t="shared" ref="N493:N504" si="111">M493/(K493/4000)</f>
        <v>83.80952380952381</v>
      </c>
      <c r="Y493" s="37">
        <f t="shared" ref="Y493:Y504" si="112">X493/(124740/4000)</f>
        <v>0</v>
      </c>
      <c r="AD493" s="5" t="s">
        <v>94</v>
      </c>
    </row>
    <row r="494" spans="5:37">
      <c r="H494" s="5" t="s">
        <v>80</v>
      </c>
      <c r="J494" s="1" t="s">
        <v>201</v>
      </c>
      <c r="K494" s="1">
        <f t="shared" si="110"/>
        <v>115500</v>
      </c>
      <c r="M494" s="1">
        <v>3210</v>
      </c>
      <c r="N494" s="37">
        <f t="shared" si="111"/>
        <v>111.16883116883118</v>
      </c>
      <c r="S494" s="50" t="s">
        <v>153</v>
      </c>
      <c r="X494" s="1">
        <v>2000</v>
      </c>
      <c r="Y494" s="37">
        <f t="shared" si="112"/>
        <v>64.133397466730798</v>
      </c>
    </row>
    <row r="495" spans="5:37">
      <c r="H495" s="5" t="s">
        <v>81</v>
      </c>
      <c r="J495" s="1" t="s">
        <v>201</v>
      </c>
      <c r="K495" s="1">
        <f t="shared" si="110"/>
        <v>115500</v>
      </c>
      <c r="M495" s="1">
        <v>3010</v>
      </c>
      <c r="N495" s="37">
        <f t="shared" si="111"/>
        <v>104.24242424242425</v>
      </c>
      <c r="Y495" s="37">
        <f t="shared" si="112"/>
        <v>0</v>
      </c>
    </row>
    <row r="496" spans="5:37">
      <c r="H496" s="5" t="s">
        <v>82</v>
      </c>
      <c r="J496" s="1" t="s">
        <v>201</v>
      </c>
      <c r="K496" s="1">
        <f t="shared" si="110"/>
        <v>115500</v>
      </c>
      <c r="M496" s="1">
        <v>4200</v>
      </c>
      <c r="N496" s="37">
        <f t="shared" si="111"/>
        <v>145.45454545454547</v>
      </c>
      <c r="S496" s="50" t="s">
        <v>154</v>
      </c>
      <c r="X496" s="1">
        <v>500</v>
      </c>
      <c r="Y496" s="37">
        <f t="shared" si="112"/>
        <v>16.0333493666827</v>
      </c>
    </row>
    <row r="497" spans="5:37">
      <c r="H497" s="5" t="s">
        <v>83</v>
      </c>
      <c r="J497" s="1" t="s">
        <v>201</v>
      </c>
      <c r="K497" s="1">
        <f t="shared" si="110"/>
        <v>115500</v>
      </c>
      <c r="M497" s="1">
        <v>3700</v>
      </c>
      <c r="N497" s="37">
        <f t="shared" si="111"/>
        <v>128.13852813852813</v>
      </c>
      <c r="Y497" s="37">
        <f t="shared" si="112"/>
        <v>0</v>
      </c>
    </row>
    <row r="498" spans="5:37">
      <c r="H498" s="5" t="s">
        <v>84</v>
      </c>
      <c r="J498" s="1" t="s">
        <v>201</v>
      </c>
      <c r="K498" s="1">
        <f t="shared" si="110"/>
        <v>115500</v>
      </c>
      <c r="M498" s="1">
        <v>4700</v>
      </c>
      <c r="N498" s="37">
        <f t="shared" si="111"/>
        <v>162.77056277056278</v>
      </c>
      <c r="S498" s="50" t="s">
        <v>155</v>
      </c>
      <c r="X498" s="1">
        <v>500</v>
      </c>
      <c r="Y498" s="37">
        <f t="shared" si="112"/>
        <v>16.0333493666827</v>
      </c>
    </row>
    <row r="499" spans="5:37">
      <c r="H499" s="5" t="s">
        <v>85</v>
      </c>
      <c r="J499" s="1" t="s">
        <v>201</v>
      </c>
      <c r="K499" s="1">
        <f t="shared" si="110"/>
        <v>115500</v>
      </c>
      <c r="M499" s="1">
        <v>4700</v>
      </c>
      <c r="N499" s="37">
        <f t="shared" si="111"/>
        <v>162.77056277056278</v>
      </c>
      <c r="Y499" s="37">
        <f t="shared" si="112"/>
        <v>0</v>
      </c>
    </row>
    <row r="500" spans="5:37">
      <c r="H500" s="5" t="s">
        <v>86</v>
      </c>
      <c r="J500" s="1" t="s">
        <v>201</v>
      </c>
      <c r="K500" s="1">
        <f t="shared" si="110"/>
        <v>115500</v>
      </c>
      <c r="M500" s="1">
        <v>7200</v>
      </c>
      <c r="N500" s="37">
        <f t="shared" si="111"/>
        <v>249.35064935064935</v>
      </c>
      <c r="S500" s="50" t="s">
        <v>156</v>
      </c>
      <c r="X500" s="1">
        <v>3000</v>
      </c>
      <c r="Y500" s="37">
        <f t="shared" si="112"/>
        <v>96.200096200096198</v>
      </c>
    </row>
    <row r="501" spans="5:37">
      <c r="H501" s="5" t="s">
        <v>87</v>
      </c>
      <c r="J501" s="1" t="s">
        <v>201</v>
      </c>
      <c r="K501" s="1">
        <f t="shared" si="110"/>
        <v>115500</v>
      </c>
      <c r="M501" s="1">
        <v>5200</v>
      </c>
      <c r="N501" s="37">
        <f t="shared" si="111"/>
        <v>180.08658008658008</v>
      </c>
      <c r="Y501" s="37">
        <f t="shared" si="112"/>
        <v>0</v>
      </c>
    </row>
    <row r="502" spans="5:37">
      <c r="H502" s="5" t="s">
        <v>88</v>
      </c>
      <c r="J502" s="1" t="s">
        <v>201</v>
      </c>
      <c r="K502" s="1">
        <f t="shared" si="110"/>
        <v>115500</v>
      </c>
      <c r="M502" s="1">
        <v>7300</v>
      </c>
      <c r="N502" s="37">
        <f t="shared" si="111"/>
        <v>252.8138528138528</v>
      </c>
      <c r="S502" s="50" t="s">
        <v>157</v>
      </c>
      <c r="X502" s="1">
        <v>5000</v>
      </c>
      <c r="Y502" s="37">
        <f t="shared" si="112"/>
        <v>160.333493666827</v>
      </c>
    </row>
    <row r="503" spans="5:37">
      <c r="H503" s="5" t="s">
        <v>89</v>
      </c>
      <c r="J503" s="1" t="s">
        <v>201</v>
      </c>
      <c r="K503" s="1">
        <f t="shared" si="110"/>
        <v>115500</v>
      </c>
      <c r="M503" s="1">
        <v>8300</v>
      </c>
      <c r="N503" s="37">
        <f t="shared" si="111"/>
        <v>287.44588744588742</v>
      </c>
      <c r="Y503" s="37">
        <f t="shared" si="112"/>
        <v>0</v>
      </c>
    </row>
    <row r="504" spans="5:37">
      <c r="H504" s="5" t="s">
        <v>90</v>
      </c>
      <c r="J504" s="1" t="s">
        <v>201</v>
      </c>
      <c r="K504" s="1">
        <f t="shared" si="110"/>
        <v>115500</v>
      </c>
      <c r="M504" s="1">
        <v>20000</v>
      </c>
      <c r="N504" s="37">
        <f t="shared" si="111"/>
        <v>692.64069264069269</v>
      </c>
      <c r="S504" s="50" t="s">
        <v>158</v>
      </c>
      <c r="X504" s="1">
        <v>5000</v>
      </c>
      <c r="Y504" s="37">
        <f t="shared" si="112"/>
        <v>160.333493666827</v>
      </c>
    </row>
    <row r="505" spans="5:37">
      <c r="S505" s="50"/>
    </row>
    <row r="506" spans="5:37">
      <c r="E506" s="17"/>
      <c r="F506" s="23"/>
      <c r="G506" s="23"/>
      <c r="H506" s="17"/>
      <c r="I506" s="23"/>
      <c r="J506" s="23"/>
      <c r="K506" s="23"/>
      <c r="L506" s="23"/>
      <c r="M506" s="23"/>
      <c r="N506" s="17"/>
      <c r="O506" s="23"/>
      <c r="P506" s="23"/>
      <c r="Q506" s="23"/>
      <c r="R506" s="23"/>
      <c r="S506" s="17"/>
      <c r="T506" s="23"/>
      <c r="U506" s="23"/>
      <c r="V506" s="23"/>
      <c r="W506" s="23"/>
      <c r="X506" s="23"/>
      <c r="Y506" s="17"/>
      <c r="Z506" s="23"/>
      <c r="AA506" s="23"/>
      <c r="AB506" s="17"/>
      <c r="AC506" s="23"/>
      <c r="AD506" s="17"/>
      <c r="AE506" s="23"/>
      <c r="AF506" s="23"/>
      <c r="AG506" s="17"/>
      <c r="AH506" s="23"/>
      <c r="AI506" s="23"/>
      <c r="AJ506" s="57"/>
      <c r="AK506" s="23"/>
    </row>
    <row r="507" spans="5:37">
      <c r="E507" s="5" t="s">
        <v>55</v>
      </c>
      <c r="H507" s="5" t="s">
        <v>78</v>
      </c>
      <c r="J507" s="4" t="s">
        <v>201</v>
      </c>
      <c r="K507" s="4">
        <f>330*350</f>
        <v>115500</v>
      </c>
      <c r="L507" s="4"/>
      <c r="M507" s="27">
        <v>2100</v>
      </c>
      <c r="N507" s="37">
        <f>M507/(K507/6000)</f>
        <v>109.09090909090909</v>
      </c>
      <c r="S507" s="47" t="s">
        <v>152</v>
      </c>
      <c r="V507" s="4">
        <f>297*420</f>
        <v>124740</v>
      </c>
      <c r="W507" s="4"/>
      <c r="X507" s="27">
        <v>2000</v>
      </c>
      <c r="Y507" s="37">
        <f>X507/(124740/6000)</f>
        <v>96.200096200096198</v>
      </c>
      <c r="AD507" s="6" t="s">
        <v>93</v>
      </c>
      <c r="AF507" s="80">
        <f>1000/((330*350)/6000)</f>
        <v>51.948051948051948</v>
      </c>
      <c r="AH507" s="4" t="s">
        <v>67</v>
      </c>
    </row>
    <row r="508" spans="5:37">
      <c r="E508" s="5" t="s">
        <v>202</v>
      </c>
      <c r="F508" s="1">
        <f>50*120</f>
        <v>6000</v>
      </c>
      <c r="H508" s="5" t="s">
        <v>79</v>
      </c>
      <c r="J508" s="1" t="s">
        <v>201</v>
      </c>
      <c r="K508" s="1">
        <f t="shared" ref="K508:K519" si="113">330*350</f>
        <v>115500</v>
      </c>
      <c r="M508" s="1">
        <v>2420</v>
      </c>
      <c r="N508" s="37">
        <f t="shared" ref="N508:N519" si="114">M508/(K508/6000)</f>
        <v>125.71428571428571</v>
      </c>
      <c r="Y508" s="37">
        <f t="shared" ref="Y508:Y519" si="115">X508/(124740/6000)</f>
        <v>0</v>
      </c>
      <c r="AD508" s="5" t="s">
        <v>94</v>
      </c>
    </row>
    <row r="509" spans="5:37">
      <c r="H509" s="5" t="s">
        <v>80</v>
      </c>
      <c r="J509" s="1" t="s">
        <v>201</v>
      </c>
      <c r="K509" s="1">
        <f t="shared" si="113"/>
        <v>115500</v>
      </c>
      <c r="M509" s="1">
        <v>3210</v>
      </c>
      <c r="N509" s="37">
        <f t="shared" si="114"/>
        <v>166.75324675324674</v>
      </c>
      <c r="S509" s="50" t="s">
        <v>153</v>
      </c>
      <c r="X509" s="1">
        <v>2000</v>
      </c>
      <c r="Y509" s="37">
        <f t="shared" si="115"/>
        <v>96.200096200096198</v>
      </c>
    </row>
    <row r="510" spans="5:37">
      <c r="H510" s="5" t="s">
        <v>81</v>
      </c>
      <c r="J510" s="1" t="s">
        <v>201</v>
      </c>
      <c r="K510" s="1">
        <f t="shared" si="113"/>
        <v>115500</v>
      </c>
      <c r="M510" s="1">
        <v>3010</v>
      </c>
      <c r="N510" s="37">
        <f t="shared" si="114"/>
        <v>156.36363636363637</v>
      </c>
      <c r="Y510" s="37">
        <f t="shared" si="115"/>
        <v>0</v>
      </c>
    </row>
    <row r="511" spans="5:37">
      <c r="H511" s="5" t="s">
        <v>82</v>
      </c>
      <c r="J511" s="1" t="s">
        <v>201</v>
      </c>
      <c r="K511" s="1">
        <f t="shared" si="113"/>
        <v>115500</v>
      </c>
      <c r="M511" s="1">
        <v>4200</v>
      </c>
      <c r="N511" s="37">
        <f t="shared" si="114"/>
        <v>218.18181818181819</v>
      </c>
      <c r="S511" s="50" t="s">
        <v>154</v>
      </c>
      <c r="X511" s="1">
        <v>500</v>
      </c>
      <c r="Y511" s="37">
        <f t="shared" si="115"/>
        <v>24.050024050024049</v>
      </c>
    </row>
    <row r="512" spans="5:37">
      <c r="H512" s="5" t="s">
        <v>83</v>
      </c>
      <c r="J512" s="1" t="s">
        <v>201</v>
      </c>
      <c r="K512" s="1">
        <f t="shared" si="113"/>
        <v>115500</v>
      </c>
      <c r="M512" s="1">
        <v>3700</v>
      </c>
      <c r="N512" s="37">
        <f t="shared" si="114"/>
        <v>192.20779220779221</v>
      </c>
      <c r="Y512" s="37">
        <f t="shared" si="115"/>
        <v>0</v>
      </c>
    </row>
    <row r="513" spans="5:37">
      <c r="H513" s="5" t="s">
        <v>84</v>
      </c>
      <c r="J513" s="1" t="s">
        <v>201</v>
      </c>
      <c r="K513" s="1">
        <f t="shared" si="113"/>
        <v>115500</v>
      </c>
      <c r="M513" s="1">
        <v>4700</v>
      </c>
      <c r="N513" s="37">
        <f t="shared" si="114"/>
        <v>244.15584415584416</v>
      </c>
      <c r="S513" s="50" t="s">
        <v>155</v>
      </c>
      <c r="X513" s="1">
        <v>500</v>
      </c>
      <c r="Y513" s="37">
        <f t="shared" si="115"/>
        <v>24.050024050024049</v>
      </c>
    </row>
    <row r="514" spans="5:37">
      <c r="H514" s="5" t="s">
        <v>85</v>
      </c>
      <c r="J514" s="1" t="s">
        <v>201</v>
      </c>
      <c r="K514" s="1">
        <f t="shared" si="113"/>
        <v>115500</v>
      </c>
      <c r="M514" s="1">
        <v>4700</v>
      </c>
      <c r="N514" s="37">
        <f t="shared" si="114"/>
        <v>244.15584415584416</v>
      </c>
      <c r="Y514" s="37">
        <f t="shared" si="115"/>
        <v>0</v>
      </c>
    </row>
    <row r="515" spans="5:37">
      <c r="H515" s="5" t="s">
        <v>86</v>
      </c>
      <c r="J515" s="1" t="s">
        <v>201</v>
      </c>
      <c r="K515" s="1">
        <f t="shared" si="113"/>
        <v>115500</v>
      </c>
      <c r="M515" s="1">
        <v>7200</v>
      </c>
      <c r="N515" s="37">
        <f t="shared" si="114"/>
        <v>374.02597402597405</v>
      </c>
      <c r="S515" s="50" t="s">
        <v>156</v>
      </c>
      <c r="X515" s="1">
        <v>3000</v>
      </c>
      <c r="Y515" s="37">
        <f t="shared" si="115"/>
        <v>144.3001443001443</v>
      </c>
    </row>
    <row r="516" spans="5:37">
      <c r="H516" s="5" t="s">
        <v>87</v>
      </c>
      <c r="J516" s="1" t="s">
        <v>201</v>
      </c>
      <c r="K516" s="1">
        <f t="shared" si="113"/>
        <v>115500</v>
      </c>
      <c r="M516" s="1">
        <v>5200</v>
      </c>
      <c r="N516" s="37">
        <f t="shared" si="114"/>
        <v>270.12987012987014</v>
      </c>
      <c r="Y516" s="37">
        <f t="shared" si="115"/>
        <v>0</v>
      </c>
    </row>
    <row r="517" spans="5:37">
      <c r="H517" s="5" t="s">
        <v>88</v>
      </c>
      <c r="J517" s="1" t="s">
        <v>201</v>
      </c>
      <c r="K517" s="1">
        <f t="shared" si="113"/>
        <v>115500</v>
      </c>
      <c r="M517" s="1">
        <v>7300</v>
      </c>
      <c r="N517" s="37">
        <f t="shared" si="114"/>
        <v>379.22077922077921</v>
      </c>
      <c r="S517" s="50" t="s">
        <v>157</v>
      </c>
      <c r="X517" s="1">
        <v>5000</v>
      </c>
      <c r="Y517" s="37">
        <f t="shared" si="115"/>
        <v>240.50024050024052</v>
      </c>
    </row>
    <row r="518" spans="5:37">
      <c r="H518" s="5" t="s">
        <v>89</v>
      </c>
      <c r="J518" s="1" t="s">
        <v>201</v>
      </c>
      <c r="K518" s="1">
        <f t="shared" si="113"/>
        <v>115500</v>
      </c>
      <c r="M518" s="1">
        <v>8300</v>
      </c>
      <c r="N518" s="37">
        <f t="shared" si="114"/>
        <v>431.16883116883116</v>
      </c>
      <c r="Y518" s="37">
        <f t="shared" si="115"/>
        <v>0</v>
      </c>
    </row>
    <row r="519" spans="5:37">
      <c r="H519" s="5" t="s">
        <v>90</v>
      </c>
      <c r="J519" s="1" t="s">
        <v>201</v>
      </c>
      <c r="K519" s="1">
        <f t="shared" si="113"/>
        <v>115500</v>
      </c>
      <c r="M519" s="1">
        <v>20000</v>
      </c>
      <c r="N519" s="37">
        <f t="shared" si="114"/>
        <v>1038.9610389610389</v>
      </c>
      <c r="S519" s="50" t="s">
        <v>158</v>
      </c>
      <c r="X519" s="1">
        <v>5000</v>
      </c>
      <c r="Y519" s="37">
        <f t="shared" si="115"/>
        <v>240.50024050024052</v>
      </c>
    </row>
    <row r="520" spans="5:37">
      <c r="S520" s="50"/>
    </row>
    <row r="521" spans="5:37">
      <c r="E521" s="17"/>
      <c r="F521" s="23"/>
      <c r="G521" s="23"/>
      <c r="H521" s="17"/>
      <c r="I521" s="23"/>
      <c r="J521" s="23"/>
      <c r="K521" s="23"/>
      <c r="L521" s="23"/>
      <c r="M521" s="23"/>
      <c r="N521" s="17"/>
      <c r="O521" s="23"/>
      <c r="P521" s="23"/>
      <c r="Q521" s="23"/>
      <c r="R521" s="23"/>
      <c r="S521" s="17"/>
      <c r="T521" s="23"/>
      <c r="U521" s="23"/>
      <c r="V521" s="23"/>
      <c r="W521" s="23"/>
      <c r="X521" s="23"/>
      <c r="Y521" s="17"/>
      <c r="Z521" s="23"/>
      <c r="AA521" s="23"/>
      <c r="AB521" s="17"/>
      <c r="AC521" s="23"/>
      <c r="AD521" s="17"/>
      <c r="AE521" s="23"/>
      <c r="AF521" s="23"/>
      <c r="AG521" s="17"/>
      <c r="AH521" s="23"/>
      <c r="AI521" s="23"/>
      <c r="AJ521" s="57"/>
      <c r="AK521" s="23"/>
    </row>
    <row r="522" spans="5:37">
      <c r="E522" s="5" t="s">
        <v>56</v>
      </c>
      <c r="H522" s="5" t="s">
        <v>78</v>
      </c>
      <c r="J522" s="4" t="s">
        <v>201</v>
      </c>
      <c r="K522" s="4">
        <f>330*350</f>
        <v>115500</v>
      </c>
      <c r="L522" s="4"/>
      <c r="M522" s="27">
        <v>2100</v>
      </c>
      <c r="N522" s="37">
        <f>M522/(K522/4200)</f>
        <v>76.36363636363636</v>
      </c>
      <c r="S522" s="47" t="s">
        <v>152</v>
      </c>
      <c r="V522" s="4">
        <f>297*420</f>
        <v>124740</v>
      </c>
      <c r="W522" s="4"/>
      <c r="X522" s="27">
        <v>2000</v>
      </c>
      <c r="Y522" s="37">
        <f>X522/(124740/4200)</f>
        <v>67.340067340067336</v>
      </c>
      <c r="AD522" s="6" t="s">
        <v>93</v>
      </c>
      <c r="AF522" s="80">
        <f>1000/((330*350)/4200)</f>
        <v>36.363636363636367</v>
      </c>
      <c r="AH522" s="4" t="s">
        <v>67</v>
      </c>
    </row>
    <row r="523" spans="5:37">
      <c r="E523" s="5" t="s">
        <v>202</v>
      </c>
      <c r="F523" s="1">
        <f>60*70</f>
        <v>4200</v>
      </c>
      <c r="H523" s="5" t="s">
        <v>79</v>
      </c>
      <c r="J523" s="1" t="s">
        <v>201</v>
      </c>
      <c r="K523" s="1">
        <f t="shared" ref="K523:K534" si="116">330*350</f>
        <v>115500</v>
      </c>
      <c r="M523" s="1">
        <v>2420</v>
      </c>
      <c r="N523" s="37">
        <f t="shared" ref="N523:N534" si="117">M523/(K523/4200)</f>
        <v>88</v>
      </c>
      <c r="Y523" s="37">
        <f t="shared" ref="Y523:Y534" si="118">X523/(124740/4200)</f>
        <v>0</v>
      </c>
      <c r="AD523" s="5" t="s">
        <v>94</v>
      </c>
    </row>
    <row r="524" spans="5:37">
      <c r="H524" s="5" t="s">
        <v>80</v>
      </c>
      <c r="J524" s="1" t="s">
        <v>201</v>
      </c>
      <c r="K524" s="1">
        <f t="shared" si="116"/>
        <v>115500</v>
      </c>
      <c r="M524" s="1">
        <v>3210</v>
      </c>
      <c r="N524" s="37">
        <f t="shared" si="117"/>
        <v>116.72727272727273</v>
      </c>
      <c r="S524" s="50" t="s">
        <v>153</v>
      </c>
      <c r="X524" s="1">
        <v>2000</v>
      </c>
      <c r="Y524" s="37">
        <f t="shared" si="118"/>
        <v>67.340067340067336</v>
      </c>
    </row>
    <row r="525" spans="5:37">
      <c r="H525" s="5" t="s">
        <v>81</v>
      </c>
      <c r="J525" s="1" t="s">
        <v>201</v>
      </c>
      <c r="K525" s="1">
        <f t="shared" si="116"/>
        <v>115500</v>
      </c>
      <c r="M525" s="1">
        <v>3010</v>
      </c>
      <c r="N525" s="37">
        <f t="shared" si="117"/>
        <v>109.45454545454545</v>
      </c>
      <c r="Y525" s="37">
        <f t="shared" si="118"/>
        <v>0</v>
      </c>
    </row>
    <row r="526" spans="5:37">
      <c r="H526" s="5" t="s">
        <v>82</v>
      </c>
      <c r="J526" s="1" t="s">
        <v>201</v>
      </c>
      <c r="K526" s="1">
        <f t="shared" si="116"/>
        <v>115500</v>
      </c>
      <c r="M526" s="1">
        <v>4200</v>
      </c>
      <c r="N526" s="37">
        <f t="shared" si="117"/>
        <v>152.72727272727272</v>
      </c>
      <c r="S526" s="50" t="s">
        <v>154</v>
      </c>
      <c r="X526" s="1">
        <v>500</v>
      </c>
      <c r="Y526" s="37">
        <f t="shared" si="118"/>
        <v>16.835016835016834</v>
      </c>
    </row>
    <row r="527" spans="5:37">
      <c r="H527" s="5" t="s">
        <v>83</v>
      </c>
      <c r="J527" s="1" t="s">
        <v>201</v>
      </c>
      <c r="K527" s="1">
        <f t="shared" si="116"/>
        <v>115500</v>
      </c>
      <c r="M527" s="1">
        <v>3700</v>
      </c>
      <c r="N527" s="37">
        <f t="shared" si="117"/>
        <v>134.54545454545453</v>
      </c>
      <c r="Y527" s="37">
        <f t="shared" si="118"/>
        <v>0</v>
      </c>
    </row>
    <row r="528" spans="5:37">
      <c r="H528" s="5" t="s">
        <v>84</v>
      </c>
      <c r="J528" s="1" t="s">
        <v>201</v>
      </c>
      <c r="K528" s="1">
        <f t="shared" si="116"/>
        <v>115500</v>
      </c>
      <c r="M528" s="1">
        <v>4700</v>
      </c>
      <c r="N528" s="37">
        <f t="shared" si="117"/>
        <v>170.90909090909091</v>
      </c>
      <c r="S528" s="50" t="s">
        <v>155</v>
      </c>
      <c r="X528" s="1">
        <v>500</v>
      </c>
      <c r="Y528" s="37">
        <f t="shared" si="118"/>
        <v>16.835016835016834</v>
      </c>
    </row>
    <row r="529" spans="5:37">
      <c r="H529" s="5" t="s">
        <v>85</v>
      </c>
      <c r="J529" s="1" t="s">
        <v>201</v>
      </c>
      <c r="K529" s="1">
        <f t="shared" si="116"/>
        <v>115500</v>
      </c>
      <c r="M529" s="1">
        <v>4700</v>
      </c>
      <c r="N529" s="37">
        <f t="shared" si="117"/>
        <v>170.90909090909091</v>
      </c>
      <c r="Y529" s="37">
        <f t="shared" si="118"/>
        <v>0</v>
      </c>
    </row>
    <row r="530" spans="5:37">
      <c r="H530" s="5" t="s">
        <v>86</v>
      </c>
      <c r="J530" s="1" t="s">
        <v>201</v>
      </c>
      <c r="K530" s="1">
        <f t="shared" si="116"/>
        <v>115500</v>
      </c>
      <c r="M530" s="1">
        <v>7200</v>
      </c>
      <c r="N530" s="37">
        <f t="shared" si="117"/>
        <v>261.81818181818181</v>
      </c>
      <c r="S530" s="50" t="s">
        <v>156</v>
      </c>
      <c r="X530" s="1">
        <v>3000</v>
      </c>
      <c r="Y530" s="37">
        <f t="shared" si="118"/>
        <v>101.01010101010101</v>
      </c>
    </row>
    <row r="531" spans="5:37">
      <c r="H531" s="5" t="s">
        <v>87</v>
      </c>
      <c r="J531" s="1" t="s">
        <v>201</v>
      </c>
      <c r="K531" s="1">
        <f t="shared" si="116"/>
        <v>115500</v>
      </c>
      <c r="M531" s="1">
        <v>5200</v>
      </c>
      <c r="N531" s="37">
        <f t="shared" si="117"/>
        <v>189.09090909090909</v>
      </c>
      <c r="Y531" s="37">
        <f t="shared" si="118"/>
        <v>0</v>
      </c>
    </row>
    <row r="532" spans="5:37">
      <c r="H532" s="5" t="s">
        <v>88</v>
      </c>
      <c r="J532" s="1" t="s">
        <v>201</v>
      </c>
      <c r="K532" s="1">
        <f t="shared" si="116"/>
        <v>115500</v>
      </c>
      <c r="M532" s="1">
        <v>7300</v>
      </c>
      <c r="N532" s="37">
        <f t="shared" si="117"/>
        <v>265.45454545454544</v>
      </c>
      <c r="S532" s="50" t="s">
        <v>157</v>
      </c>
      <c r="X532" s="1">
        <v>5000</v>
      </c>
      <c r="Y532" s="37">
        <f t="shared" si="118"/>
        <v>168.35016835016836</v>
      </c>
    </row>
    <row r="533" spans="5:37">
      <c r="H533" s="5" t="s">
        <v>89</v>
      </c>
      <c r="J533" s="1" t="s">
        <v>201</v>
      </c>
      <c r="K533" s="1">
        <f t="shared" si="116"/>
        <v>115500</v>
      </c>
      <c r="M533" s="1">
        <v>8300</v>
      </c>
      <c r="N533" s="37">
        <f t="shared" si="117"/>
        <v>301.81818181818181</v>
      </c>
      <c r="Y533" s="37">
        <f t="shared" si="118"/>
        <v>0</v>
      </c>
    </row>
    <row r="534" spans="5:37">
      <c r="H534" s="5" t="s">
        <v>90</v>
      </c>
      <c r="J534" s="1" t="s">
        <v>201</v>
      </c>
      <c r="K534" s="1">
        <f t="shared" si="116"/>
        <v>115500</v>
      </c>
      <c r="M534" s="1">
        <v>20000</v>
      </c>
      <c r="N534" s="37">
        <f t="shared" si="117"/>
        <v>727.27272727272725</v>
      </c>
      <c r="S534" s="50" t="s">
        <v>158</v>
      </c>
      <c r="X534" s="1">
        <v>5000</v>
      </c>
      <c r="Y534" s="37">
        <f t="shared" si="118"/>
        <v>168.35016835016836</v>
      </c>
    </row>
    <row r="535" spans="5:37">
      <c r="S535" s="50"/>
    </row>
    <row r="536" spans="5:37">
      <c r="E536" s="17"/>
      <c r="F536" s="23"/>
      <c r="G536" s="23"/>
      <c r="H536" s="17"/>
      <c r="I536" s="23"/>
      <c r="J536" s="23"/>
      <c r="K536" s="23"/>
      <c r="L536" s="23"/>
      <c r="M536" s="23"/>
      <c r="N536" s="17"/>
      <c r="O536" s="23"/>
      <c r="P536" s="23"/>
      <c r="Q536" s="23"/>
      <c r="R536" s="23"/>
      <c r="S536" s="17"/>
      <c r="T536" s="23"/>
      <c r="U536" s="23"/>
      <c r="V536" s="23"/>
      <c r="W536" s="23"/>
      <c r="X536" s="23"/>
      <c r="Y536" s="17"/>
      <c r="Z536" s="23"/>
      <c r="AA536" s="23"/>
      <c r="AB536" s="17"/>
      <c r="AC536" s="23"/>
      <c r="AD536" s="17"/>
      <c r="AE536" s="23"/>
      <c r="AF536" s="23"/>
      <c r="AG536" s="17"/>
      <c r="AH536" s="23"/>
      <c r="AI536" s="23"/>
      <c r="AJ536" s="57"/>
      <c r="AK536" s="23"/>
    </row>
    <row r="537" spans="5:37">
      <c r="E537" s="5" t="s">
        <v>57</v>
      </c>
      <c r="H537" s="5" t="s">
        <v>78</v>
      </c>
      <c r="J537" s="4" t="s">
        <v>201</v>
      </c>
      <c r="K537" s="4">
        <f>330*350</f>
        <v>115500</v>
      </c>
      <c r="L537" s="4"/>
      <c r="M537" s="27">
        <v>2100</v>
      </c>
      <c r="N537" s="37">
        <f>M537/(K537/4800)</f>
        <v>87.272727272727266</v>
      </c>
      <c r="S537" s="47" t="s">
        <v>152</v>
      </c>
      <c r="V537" s="4">
        <f>297*420</f>
        <v>124740</v>
      </c>
      <c r="W537" s="4"/>
      <c r="X537" s="27">
        <v>2000</v>
      </c>
      <c r="Y537" s="37">
        <f>X537/(124740/4800)</f>
        <v>76.960076960076961</v>
      </c>
      <c r="AD537" s="6" t="s">
        <v>93</v>
      </c>
      <c r="AF537" s="80">
        <f>1000/((330*350)/4800)</f>
        <v>41.558441558441558</v>
      </c>
      <c r="AH537" s="4" t="s">
        <v>67</v>
      </c>
    </row>
    <row r="538" spans="5:37">
      <c r="E538" s="5" t="s">
        <v>202</v>
      </c>
      <c r="F538" s="1">
        <f>60*80</f>
        <v>4800</v>
      </c>
      <c r="H538" s="5" t="s">
        <v>79</v>
      </c>
      <c r="J538" s="1" t="s">
        <v>201</v>
      </c>
      <c r="K538" s="1">
        <f t="shared" ref="K538:K549" si="119">330*350</f>
        <v>115500</v>
      </c>
      <c r="M538" s="1">
        <v>2420</v>
      </c>
      <c r="N538" s="37">
        <f t="shared" ref="N538:N549" si="120">M538/(K538/4800)</f>
        <v>100.57142857142857</v>
      </c>
      <c r="Y538" s="37">
        <f t="shared" ref="Y538:Y549" si="121">X538/(124740/4800)</f>
        <v>0</v>
      </c>
      <c r="AD538" s="5" t="s">
        <v>94</v>
      </c>
    </row>
    <row r="539" spans="5:37">
      <c r="H539" s="5" t="s">
        <v>80</v>
      </c>
      <c r="J539" s="1" t="s">
        <v>201</v>
      </c>
      <c r="K539" s="1">
        <f t="shared" si="119"/>
        <v>115500</v>
      </c>
      <c r="M539" s="1">
        <v>3210</v>
      </c>
      <c r="N539" s="37">
        <f t="shared" si="120"/>
        <v>133.40259740259739</v>
      </c>
      <c r="S539" s="50" t="s">
        <v>153</v>
      </c>
      <c r="X539" s="1">
        <v>2000</v>
      </c>
      <c r="Y539" s="37">
        <f t="shared" si="121"/>
        <v>76.960076960076961</v>
      </c>
    </row>
    <row r="540" spans="5:37">
      <c r="H540" s="5" t="s">
        <v>81</v>
      </c>
      <c r="J540" s="1" t="s">
        <v>201</v>
      </c>
      <c r="K540" s="1">
        <f t="shared" si="119"/>
        <v>115500</v>
      </c>
      <c r="M540" s="1">
        <v>3010</v>
      </c>
      <c r="N540" s="37">
        <f t="shared" si="120"/>
        <v>125.09090909090909</v>
      </c>
      <c r="Y540" s="37">
        <f t="shared" si="121"/>
        <v>0</v>
      </c>
    </row>
    <row r="541" spans="5:37">
      <c r="H541" s="5" t="s">
        <v>82</v>
      </c>
      <c r="J541" s="1" t="s">
        <v>201</v>
      </c>
      <c r="K541" s="1">
        <f t="shared" si="119"/>
        <v>115500</v>
      </c>
      <c r="M541" s="1">
        <v>4200</v>
      </c>
      <c r="N541" s="37">
        <f t="shared" si="120"/>
        <v>174.54545454545453</v>
      </c>
      <c r="S541" s="50" t="s">
        <v>154</v>
      </c>
      <c r="X541" s="1">
        <v>500</v>
      </c>
      <c r="Y541" s="37">
        <f t="shared" si="121"/>
        <v>19.24001924001924</v>
      </c>
    </row>
    <row r="542" spans="5:37">
      <c r="H542" s="5" t="s">
        <v>83</v>
      </c>
      <c r="J542" s="1" t="s">
        <v>201</v>
      </c>
      <c r="K542" s="1">
        <f t="shared" si="119"/>
        <v>115500</v>
      </c>
      <c r="M542" s="1">
        <v>3700</v>
      </c>
      <c r="N542" s="37">
        <f t="shared" si="120"/>
        <v>153.76623376623377</v>
      </c>
      <c r="Y542" s="37">
        <f t="shared" si="121"/>
        <v>0</v>
      </c>
    </row>
    <row r="543" spans="5:37">
      <c r="H543" s="5" t="s">
        <v>84</v>
      </c>
      <c r="J543" s="1" t="s">
        <v>201</v>
      </c>
      <c r="K543" s="1">
        <f t="shared" si="119"/>
        <v>115500</v>
      </c>
      <c r="M543" s="1">
        <v>4700</v>
      </c>
      <c r="N543" s="37">
        <f t="shared" si="120"/>
        <v>195.32467532467533</v>
      </c>
      <c r="S543" s="50" t="s">
        <v>155</v>
      </c>
      <c r="X543" s="1">
        <v>500</v>
      </c>
      <c r="Y543" s="37">
        <f t="shared" si="121"/>
        <v>19.24001924001924</v>
      </c>
    </row>
    <row r="544" spans="5:37">
      <c r="H544" s="5" t="s">
        <v>85</v>
      </c>
      <c r="J544" s="1" t="s">
        <v>201</v>
      </c>
      <c r="K544" s="1">
        <f t="shared" si="119"/>
        <v>115500</v>
      </c>
      <c r="M544" s="1">
        <v>4700</v>
      </c>
      <c r="N544" s="37">
        <f t="shared" si="120"/>
        <v>195.32467532467533</v>
      </c>
      <c r="Y544" s="37">
        <f t="shared" si="121"/>
        <v>0</v>
      </c>
    </row>
    <row r="545" spans="5:37">
      <c r="H545" s="5" t="s">
        <v>86</v>
      </c>
      <c r="J545" s="1" t="s">
        <v>201</v>
      </c>
      <c r="K545" s="1">
        <f t="shared" si="119"/>
        <v>115500</v>
      </c>
      <c r="M545" s="1">
        <v>7200</v>
      </c>
      <c r="N545" s="37">
        <f t="shared" si="120"/>
        <v>299.22077922077921</v>
      </c>
      <c r="S545" s="50" t="s">
        <v>156</v>
      </c>
      <c r="X545" s="1">
        <v>3000</v>
      </c>
      <c r="Y545" s="37">
        <f t="shared" si="121"/>
        <v>115.44011544011543</v>
      </c>
    </row>
    <row r="546" spans="5:37">
      <c r="H546" s="5" t="s">
        <v>87</v>
      </c>
      <c r="J546" s="1" t="s">
        <v>201</v>
      </c>
      <c r="K546" s="1">
        <f t="shared" si="119"/>
        <v>115500</v>
      </c>
      <c r="M546" s="1">
        <v>5200</v>
      </c>
      <c r="N546" s="37">
        <f t="shared" si="120"/>
        <v>216.10389610389609</v>
      </c>
      <c r="Y546" s="37">
        <f t="shared" si="121"/>
        <v>0</v>
      </c>
    </row>
    <row r="547" spans="5:37">
      <c r="H547" s="5" t="s">
        <v>88</v>
      </c>
      <c r="J547" s="1" t="s">
        <v>201</v>
      </c>
      <c r="K547" s="1">
        <f t="shared" si="119"/>
        <v>115500</v>
      </c>
      <c r="M547" s="1">
        <v>7300</v>
      </c>
      <c r="N547" s="37">
        <f t="shared" si="120"/>
        <v>303.3766233766234</v>
      </c>
      <c r="S547" s="50" t="s">
        <v>157</v>
      </c>
      <c r="X547" s="1">
        <v>5000</v>
      </c>
      <c r="Y547" s="37">
        <f t="shared" si="121"/>
        <v>192.4001924001924</v>
      </c>
    </row>
    <row r="548" spans="5:37">
      <c r="H548" s="5" t="s">
        <v>89</v>
      </c>
      <c r="J548" s="1" t="s">
        <v>201</v>
      </c>
      <c r="K548" s="1">
        <f t="shared" si="119"/>
        <v>115500</v>
      </c>
      <c r="M548" s="1">
        <v>8300</v>
      </c>
      <c r="N548" s="37">
        <f t="shared" si="120"/>
        <v>344.93506493506493</v>
      </c>
      <c r="Y548" s="37">
        <f t="shared" si="121"/>
        <v>0</v>
      </c>
    </row>
    <row r="549" spans="5:37">
      <c r="H549" s="5" t="s">
        <v>90</v>
      </c>
      <c r="J549" s="1" t="s">
        <v>201</v>
      </c>
      <c r="K549" s="1">
        <f t="shared" si="119"/>
        <v>115500</v>
      </c>
      <c r="M549" s="1">
        <v>20000</v>
      </c>
      <c r="N549" s="37">
        <f t="shared" si="120"/>
        <v>831.16883116883116</v>
      </c>
      <c r="S549" s="50" t="s">
        <v>158</v>
      </c>
      <c r="X549" s="1">
        <v>5000</v>
      </c>
      <c r="Y549" s="37">
        <f t="shared" si="121"/>
        <v>192.4001924001924</v>
      </c>
    </row>
    <row r="550" spans="5:37">
      <c r="S550" s="50"/>
    </row>
    <row r="551" spans="5:37">
      <c r="E551" s="17"/>
      <c r="F551" s="23"/>
      <c r="G551" s="23"/>
      <c r="H551" s="17"/>
      <c r="I551" s="23"/>
      <c r="J551" s="23"/>
      <c r="K551" s="23"/>
      <c r="L551" s="23"/>
      <c r="M551" s="23"/>
      <c r="N551" s="17"/>
      <c r="O551" s="23"/>
      <c r="P551" s="23"/>
      <c r="Q551" s="23"/>
      <c r="R551" s="23"/>
      <c r="S551" s="17"/>
      <c r="T551" s="23"/>
      <c r="U551" s="23"/>
      <c r="V551" s="23"/>
      <c r="W551" s="23"/>
      <c r="X551" s="23"/>
      <c r="Y551" s="17"/>
      <c r="Z551" s="23"/>
      <c r="AA551" s="23"/>
      <c r="AB551" s="17"/>
      <c r="AC551" s="23"/>
      <c r="AD551" s="17"/>
      <c r="AE551" s="23"/>
      <c r="AF551" s="23"/>
      <c r="AG551" s="17"/>
      <c r="AH551" s="23"/>
      <c r="AI551" s="23"/>
      <c r="AJ551" s="57"/>
      <c r="AK551" s="23"/>
    </row>
    <row r="552" spans="5:37">
      <c r="E552" s="5" t="s">
        <v>58</v>
      </c>
      <c r="H552" s="5" t="s">
        <v>78</v>
      </c>
      <c r="J552" s="4" t="s">
        <v>201</v>
      </c>
      <c r="K552" s="4">
        <f>330*350</f>
        <v>115500</v>
      </c>
      <c r="L552" s="4"/>
      <c r="M552" s="27">
        <v>2100</v>
      </c>
      <c r="N552" s="37">
        <f>M552/(K552/11400)</f>
        <v>207.27272727272728</v>
      </c>
      <c r="S552" s="47" t="s">
        <v>152</v>
      </c>
      <c r="U552" s="1" t="s">
        <v>205</v>
      </c>
      <c r="V552" s="4">
        <f>297*420</f>
        <v>124740</v>
      </c>
      <c r="W552" s="4"/>
      <c r="X552" s="27">
        <v>2000</v>
      </c>
      <c r="Y552" s="37">
        <f>X552/(124740/11400)</f>
        <v>182.78018278018277</v>
      </c>
      <c r="AD552" s="6" t="s">
        <v>93</v>
      </c>
      <c r="AF552" s="80">
        <f>1000/((330*350)/11400)</f>
        <v>98.701298701298697</v>
      </c>
      <c r="AH552" s="4" t="s">
        <v>67</v>
      </c>
    </row>
    <row r="553" spans="5:37">
      <c r="E553" s="5" t="s">
        <v>202</v>
      </c>
      <c r="F553" s="1">
        <f>60*190</f>
        <v>11400</v>
      </c>
      <c r="H553" s="5" t="s">
        <v>79</v>
      </c>
      <c r="J553" s="1" t="s">
        <v>201</v>
      </c>
      <c r="K553" s="1">
        <f t="shared" ref="K553:K564" si="122">330*350</f>
        <v>115500</v>
      </c>
      <c r="M553" s="1">
        <v>2420</v>
      </c>
      <c r="N553" s="37">
        <f t="shared" ref="N553:N564" si="123">M553/(K553/11400)</f>
        <v>238.85714285714286</v>
      </c>
      <c r="Y553" s="37">
        <f t="shared" ref="Y553:Y564" si="124">X553/(124740/11400)</f>
        <v>0</v>
      </c>
      <c r="AD553" s="5" t="s">
        <v>94</v>
      </c>
    </row>
    <row r="554" spans="5:37">
      <c r="H554" s="5" t="s">
        <v>80</v>
      </c>
      <c r="J554" s="1" t="s">
        <v>201</v>
      </c>
      <c r="K554" s="1">
        <f t="shared" si="122"/>
        <v>115500</v>
      </c>
      <c r="M554" s="1">
        <v>3210</v>
      </c>
      <c r="N554" s="37">
        <f t="shared" si="123"/>
        <v>316.83116883116884</v>
      </c>
      <c r="S554" s="50" t="s">
        <v>153</v>
      </c>
      <c r="X554" s="1">
        <v>2000</v>
      </c>
      <c r="Y554" s="37">
        <f t="shared" si="124"/>
        <v>182.78018278018277</v>
      </c>
    </row>
    <row r="555" spans="5:37">
      <c r="H555" s="5" t="s">
        <v>81</v>
      </c>
      <c r="J555" s="1" t="s">
        <v>201</v>
      </c>
      <c r="K555" s="1">
        <f t="shared" si="122"/>
        <v>115500</v>
      </c>
      <c r="M555" s="1">
        <v>3010</v>
      </c>
      <c r="N555" s="37">
        <f t="shared" si="123"/>
        <v>297.09090909090907</v>
      </c>
      <c r="Y555" s="37">
        <f t="shared" si="124"/>
        <v>0</v>
      </c>
    </row>
    <row r="556" spans="5:37">
      <c r="H556" s="5" t="s">
        <v>82</v>
      </c>
      <c r="J556" s="1" t="s">
        <v>201</v>
      </c>
      <c r="K556" s="1">
        <f t="shared" si="122"/>
        <v>115500</v>
      </c>
      <c r="M556" s="1">
        <v>4200</v>
      </c>
      <c r="N556" s="37">
        <f t="shared" si="123"/>
        <v>414.54545454545456</v>
      </c>
      <c r="S556" s="50" t="s">
        <v>154</v>
      </c>
      <c r="X556" s="1">
        <v>500</v>
      </c>
      <c r="Y556" s="37">
        <f t="shared" si="124"/>
        <v>45.695045695045692</v>
      </c>
    </row>
    <row r="557" spans="5:37">
      <c r="H557" s="5" t="s">
        <v>83</v>
      </c>
      <c r="J557" s="1" t="s">
        <v>201</v>
      </c>
      <c r="K557" s="1">
        <f t="shared" si="122"/>
        <v>115500</v>
      </c>
      <c r="M557" s="1">
        <v>3700</v>
      </c>
      <c r="N557" s="37">
        <f t="shared" si="123"/>
        <v>365.19480519480521</v>
      </c>
      <c r="Y557" s="37">
        <f t="shared" si="124"/>
        <v>0</v>
      </c>
    </row>
    <row r="558" spans="5:37">
      <c r="H558" s="5" t="s">
        <v>84</v>
      </c>
      <c r="J558" s="1" t="s">
        <v>201</v>
      </c>
      <c r="K558" s="1">
        <f t="shared" si="122"/>
        <v>115500</v>
      </c>
      <c r="M558" s="1">
        <v>4700</v>
      </c>
      <c r="N558" s="37">
        <f t="shared" si="123"/>
        <v>463.89610389610391</v>
      </c>
      <c r="S558" s="50" t="s">
        <v>155</v>
      </c>
      <c r="X558" s="1">
        <v>500</v>
      </c>
      <c r="Y558" s="37">
        <f t="shared" si="124"/>
        <v>45.695045695045692</v>
      </c>
    </row>
    <row r="559" spans="5:37">
      <c r="H559" s="5" t="s">
        <v>85</v>
      </c>
      <c r="J559" s="1" t="s">
        <v>201</v>
      </c>
      <c r="K559" s="1">
        <f t="shared" si="122"/>
        <v>115500</v>
      </c>
      <c r="M559" s="1">
        <v>4700</v>
      </c>
      <c r="N559" s="37">
        <f t="shared" si="123"/>
        <v>463.89610389610391</v>
      </c>
      <c r="Y559" s="37">
        <f t="shared" si="124"/>
        <v>0</v>
      </c>
    </row>
    <row r="560" spans="5:37">
      <c r="H560" s="5" t="s">
        <v>86</v>
      </c>
      <c r="J560" s="1" t="s">
        <v>201</v>
      </c>
      <c r="K560" s="1">
        <f t="shared" si="122"/>
        <v>115500</v>
      </c>
      <c r="M560" s="1">
        <v>7200</v>
      </c>
      <c r="N560" s="37">
        <f t="shared" si="123"/>
        <v>710.64935064935059</v>
      </c>
      <c r="S560" s="50" t="s">
        <v>156</v>
      </c>
      <c r="X560" s="1">
        <v>3000</v>
      </c>
      <c r="Y560" s="37">
        <f t="shared" si="124"/>
        <v>274.17027417027418</v>
      </c>
    </row>
    <row r="561" spans="1:38">
      <c r="H561" s="5" t="s">
        <v>87</v>
      </c>
      <c r="J561" s="1" t="s">
        <v>201</v>
      </c>
      <c r="K561" s="1">
        <f t="shared" si="122"/>
        <v>115500</v>
      </c>
      <c r="M561" s="1">
        <v>5200</v>
      </c>
      <c r="N561" s="37">
        <f t="shared" si="123"/>
        <v>513.2467532467532</v>
      </c>
      <c r="Y561" s="37">
        <f t="shared" si="124"/>
        <v>0</v>
      </c>
    </row>
    <row r="562" spans="1:38">
      <c r="H562" s="5" t="s">
        <v>88</v>
      </c>
      <c r="J562" s="1" t="s">
        <v>201</v>
      </c>
      <c r="K562" s="1">
        <f t="shared" si="122"/>
        <v>115500</v>
      </c>
      <c r="M562" s="1">
        <v>7300</v>
      </c>
      <c r="N562" s="37">
        <f t="shared" si="123"/>
        <v>720.51948051948045</v>
      </c>
      <c r="S562" s="50" t="s">
        <v>157</v>
      </c>
      <c r="X562" s="1">
        <v>5000</v>
      </c>
      <c r="Y562" s="37">
        <f t="shared" si="124"/>
        <v>456.95045695045695</v>
      </c>
    </row>
    <row r="563" spans="1:38">
      <c r="H563" s="5" t="s">
        <v>89</v>
      </c>
      <c r="J563" s="1" t="s">
        <v>201</v>
      </c>
      <c r="K563" s="1">
        <f t="shared" si="122"/>
        <v>115500</v>
      </c>
      <c r="M563" s="1">
        <v>8300</v>
      </c>
      <c r="N563" s="37">
        <f t="shared" si="123"/>
        <v>819.22077922077915</v>
      </c>
      <c r="Y563" s="37">
        <f t="shared" si="124"/>
        <v>0</v>
      </c>
    </row>
    <row r="564" spans="1:38">
      <c r="H564" s="5" t="s">
        <v>90</v>
      </c>
      <c r="J564" s="1" t="s">
        <v>201</v>
      </c>
      <c r="K564" s="1">
        <f t="shared" si="122"/>
        <v>115500</v>
      </c>
      <c r="M564" s="1">
        <v>20000</v>
      </c>
      <c r="N564" s="37">
        <f t="shared" si="123"/>
        <v>1974.0259740259739</v>
      </c>
      <c r="S564" s="50" t="s">
        <v>158</v>
      </c>
      <c r="X564" s="1">
        <v>5000</v>
      </c>
      <c r="Y564" s="37">
        <f t="shared" si="124"/>
        <v>456.95045695045695</v>
      </c>
    </row>
    <row r="565" spans="1:38">
      <c r="S565" s="50"/>
    </row>
    <row r="567" spans="1:38" s="4" customFormat="1">
      <c r="A567" s="42"/>
      <c r="B567" s="55" t="s">
        <v>181</v>
      </c>
      <c r="C567" s="25" t="s">
        <v>10</v>
      </c>
      <c r="D567" s="6"/>
      <c r="E567" s="6"/>
      <c r="H567" s="6"/>
      <c r="N567" s="6"/>
      <c r="S567" s="6"/>
      <c r="Y567" s="6" t="s">
        <v>64</v>
      </c>
      <c r="Z567" s="4" t="s">
        <v>65</v>
      </c>
      <c r="AB567" s="6"/>
      <c r="AD567" s="6"/>
      <c r="AG567" s="6"/>
      <c r="AH567" s="4" t="s">
        <v>66</v>
      </c>
      <c r="AJ567" s="13"/>
      <c r="AL567" s="6"/>
    </row>
    <row r="568" spans="1:38">
      <c r="C568" s="24" t="s">
        <v>13</v>
      </c>
      <c r="E568" s="5" t="s">
        <v>60</v>
      </c>
      <c r="F568" s="3"/>
      <c r="G568" s="3"/>
      <c r="H568" s="5" t="s">
        <v>98</v>
      </c>
      <c r="I568" s="3" t="s">
        <v>106</v>
      </c>
      <c r="J568" s="1" t="s">
        <v>203</v>
      </c>
      <c r="M568" s="1">
        <v>1170</v>
      </c>
      <c r="N568" s="5">
        <v>1170</v>
      </c>
      <c r="O568" s="1">
        <f>N568*2</f>
        <v>2340</v>
      </c>
      <c r="S568" s="50" t="s">
        <v>152</v>
      </c>
      <c r="U568" s="1" t="s">
        <v>206</v>
      </c>
      <c r="X568" s="1">
        <v>2000</v>
      </c>
      <c r="Y568" s="5">
        <f>X568</f>
        <v>2000</v>
      </c>
      <c r="Z568" s="1">
        <f>Y568*2</f>
        <v>4000</v>
      </c>
      <c r="AD568" s="5" t="s">
        <v>95</v>
      </c>
      <c r="AF568" s="1">
        <v>500</v>
      </c>
    </row>
    <row r="569" spans="1:38">
      <c r="C569" s="24" t="s">
        <v>14</v>
      </c>
      <c r="F569" s="3"/>
      <c r="G569" s="3"/>
      <c r="I569" s="3" t="s">
        <v>99</v>
      </c>
      <c r="J569" s="1" t="s">
        <v>203</v>
      </c>
      <c r="M569" s="1">
        <v>1200</v>
      </c>
      <c r="N569" s="5">
        <v>1200</v>
      </c>
      <c r="O569" s="1">
        <f t="shared" ref="O569:O574" si="125">N569*2</f>
        <v>2400</v>
      </c>
      <c r="S569" s="50" t="s">
        <v>153</v>
      </c>
      <c r="U569" s="1" t="s">
        <v>206</v>
      </c>
      <c r="X569" s="1">
        <v>2000</v>
      </c>
      <c r="Y569" s="5">
        <f t="shared" ref="Y569:Y574" si="126">X569</f>
        <v>2000</v>
      </c>
      <c r="Z569" s="1">
        <f t="shared" ref="Z569:Z574" si="127">Y569*2</f>
        <v>4000</v>
      </c>
      <c r="AD569" s="5" t="s">
        <v>96</v>
      </c>
      <c r="AF569" s="1">
        <v>2000</v>
      </c>
    </row>
    <row r="570" spans="1:38">
      <c r="F570" s="3"/>
      <c r="G570" s="3"/>
      <c r="I570" s="3" t="s">
        <v>136</v>
      </c>
      <c r="J570" s="1" t="s">
        <v>203</v>
      </c>
      <c r="M570" s="1">
        <v>1250</v>
      </c>
      <c r="N570" s="5">
        <v>1250</v>
      </c>
      <c r="O570" s="1">
        <f t="shared" si="125"/>
        <v>2500</v>
      </c>
      <c r="S570" s="50" t="s">
        <v>154</v>
      </c>
      <c r="U570" s="1" t="s">
        <v>206</v>
      </c>
      <c r="X570" s="1">
        <v>500</v>
      </c>
      <c r="Y570" s="5">
        <f t="shared" si="126"/>
        <v>500</v>
      </c>
      <c r="Z570" s="1">
        <f t="shared" si="127"/>
        <v>1000</v>
      </c>
      <c r="AD570" s="5" t="s">
        <v>97</v>
      </c>
      <c r="AF570" s="1">
        <v>5000</v>
      </c>
    </row>
    <row r="571" spans="1:38">
      <c r="F571" s="3"/>
      <c r="G571" s="3"/>
      <c r="I571" s="3" t="s">
        <v>137</v>
      </c>
      <c r="J571" s="1" t="s">
        <v>203</v>
      </c>
      <c r="M571" s="1">
        <v>1300</v>
      </c>
      <c r="N571" s="5">
        <v>1300</v>
      </c>
      <c r="O571" s="1">
        <f t="shared" si="125"/>
        <v>2600</v>
      </c>
      <c r="S571" s="50" t="s">
        <v>155</v>
      </c>
      <c r="U571" s="1" t="s">
        <v>206</v>
      </c>
      <c r="X571" s="1">
        <v>500</v>
      </c>
      <c r="Y571" s="5">
        <f t="shared" si="126"/>
        <v>500</v>
      </c>
      <c r="Z571" s="1">
        <f t="shared" si="127"/>
        <v>1000</v>
      </c>
    </row>
    <row r="572" spans="1:38">
      <c r="F572" s="3"/>
      <c r="G572" s="3"/>
      <c r="I572" s="1" t="s">
        <v>138</v>
      </c>
      <c r="J572" s="1" t="s">
        <v>203</v>
      </c>
      <c r="M572" s="1">
        <v>1800</v>
      </c>
      <c r="N572" s="5">
        <v>1800</v>
      </c>
      <c r="O572" s="1">
        <f t="shared" si="125"/>
        <v>3600</v>
      </c>
      <c r="S572" s="50" t="s">
        <v>156</v>
      </c>
      <c r="U572" s="1" t="s">
        <v>206</v>
      </c>
      <c r="X572" s="1">
        <v>3000</v>
      </c>
      <c r="Y572" s="5">
        <f t="shared" si="126"/>
        <v>3000</v>
      </c>
      <c r="Z572" s="1">
        <f t="shared" si="127"/>
        <v>6000</v>
      </c>
    </row>
    <row r="573" spans="1:38">
      <c r="I573" s="1" t="s">
        <v>131</v>
      </c>
      <c r="J573" s="1" t="s">
        <v>203</v>
      </c>
      <c r="M573" s="1">
        <v>1215</v>
      </c>
      <c r="N573" s="5">
        <v>1215</v>
      </c>
      <c r="O573" s="1">
        <f t="shared" si="125"/>
        <v>2430</v>
      </c>
      <c r="S573" s="50" t="s">
        <v>157</v>
      </c>
      <c r="U573" s="1" t="s">
        <v>206</v>
      </c>
      <c r="X573" s="1">
        <v>5000</v>
      </c>
      <c r="Y573" s="5">
        <f t="shared" si="126"/>
        <v>5000</v>
      </c>
      <c r="Z573" s="1">
        <f t="shared" si="127"/>
        <v>10000</v>
      </c>
    </row>
    <row r="574" spans="1:38">
      <c r="I574" s="1" t="s">
        <v>91</v>
      </c>
      <c r="J574" s="1" t="s">
        <v>203</v>
      </c>
      <c r="M574" s="1">
        <v>1550</v>
      </c>
      <c r="N574" s="5">
        <v>1550</v>
      </c>
      <c r="O574" s="1">
        <f t="shared" si="125"/>
        <v>3100</v>
      </c>
      <c r="S574" s="50" t="s">
        <v>158</v>
      </c>
      <c r="U574" s="1" t="s">
        <v>206</v>
      </c>
      <c r="X574" s="1">
        <v>5000</v>
      </c>
      <c r="Y574" s="5">
        <f t="shared" si="126"/>
        <v>5000</v>
      </c>
      <c r="Z574" s="1">
        <f t="shared" si="127"/>
        <v>10000</v>
      </c>
    </row>
    <row r="576" spans="1:38">
      <c r="H576" s="5" t="s">
        <v>101</v>
      </c>
      <c r="I576" s="1" t="s">
        <v>186</v>
      </c>
      <c r="L576" s="1" t="s">
        <v>204</v>
      </c>
    </row>
    <row r="577" spans="8:18">
      <c r="H577" s="58" t="s">
        <v>102</v>
      </c>
      <c r="I577" s="6">
        <v>8</v>
      </c>
      <c r="J577" s="4" t="s">
        <v>203</v>
      </c>
      <c r="K577" s="4"/>
      <c r="L577" s="4">
        <v>2</v>
      </c>
      <c r="M577" s="27">
        <v>1000</v>
      </c>
      <c r="N577" s="6">
        <f>M577*L577</f>
        <v>2000</v>
      </c>
      <c r="O577" s="4">
        <f>N577*2</f>
        <v>4000</v>
      </c>
      <c r="P577" s="4"/>
      <c r="Q577" s="4"/>
      <c r="R577" s="27"/>
    </row>
    <row r="578" spans="8:18">
      <c r="I578" s="5">
        <v>12</v>
      </c>
      <c r="J578" s="1" t="s">
        <v>203</v>
      </c>
      <c r="L578" s="1">
        <v>3</v>
      </c>
      <c r="M578" s="1">
        <v>1000</v>
      </c>
      <c r="N578" s="5">
        <f t="shared" ref="N578:N582" si="128">M578*L578</f>
        <v>3000</v>
      </c>
      <c r="O578" s="1">
        <f t="shared" ref="O578:O630" si="129">N578*2</f>
        <v>6000</v>
      </c>
    </row>
    <row r="579" spans="8:18">
      <c r="I579" s="5">
        <v>16</v>
      </c>
      <c r="J579" s="1" t="s">
        <v>203</v>
      </c>
      <c r="L579" s="1">
        <v>4</v>
      </c>
      <c r="M579" s="1">
        <v>1000</v>
      </c>
      <c r="N579" s="5">
        <f t="shared" si="128"/>
        <v>4000</v>
      </c>
      <c r="O579" s="1">
        <f t="shared" si="129"/>
        <v>8000</v>
      </c>
    </row>
    <row r="580" spans="8:18">
      <c r="I580" s="5">
        <v>20</v>
      </c>
      <c r="J580" s="1" t="s">
        <v>203</v>
      </c>
      <c r="L580" s="1">
        <v>5</v>
      </c>
      <c r="M580" s="1">
        <v>1000</v>
      </c>
      <c r="N580" s="5">
        <f t="shared" si="128"/>
        <v>5000</v>
      </c>
      <c r="O580" s="1">
        <f t="shared" si="129"/>
        <v>10000</v>
      </c>
    </row>
    <row r="581" spans="8:18">
      <c r="I581" s="5">
        <v>24</v>
      </c>
      <c r="J581" s="1" t="s">
        <v>203</v>
      </c>
      <c r="L581" s="1">
        <v>6</v>
      </c>
      <c r="M581" s="1">
        <v>1000</v>
      </c>
      <c r="N581" s="5">
        <f t="shared" si="128"/>
        <v>6000</v>
      </c>
      <c r="O581" s="1">
        <f t="shared" si="129"/>
        <v>12000</v>
      </c>
    </row>
    <row r="582" spans="8:18">
      <c r="I582" s="5">
        <v>28</v>
      </c>
      <c r="J582" s="1" t="s">
        <v>203</v>
      </c>
      <c r="L582" s="1">
        <v>7</v>
      </c>
      <c r="M582" s="1">
        <v>1000</v>
      </c>
      <c r="N582" s="5">
        <f t="shared" si="128"/>
        <v>7000</v>
      </c>
      <c r="O582" s="1">
        <f t="shared" si="129"/>
        <v>14000</v>
      </c>
    </row>
    <row r="583" spans="8:18">
      <c r="H583" s="58" t="s">
        <v>103</v>
      </c>
      <c r="I583" s="6">
        <v>8</v>
      </c>
      <c r="J583" s="4" t="s">
        <v>203</v>
      </c>
      <c r="K583" s="4"/>
      <c r="L583" s="4">
        <v>2</v>
      </c>
      <c r="M583" s="27">
        <v>1050</v>
      </c>
      <c r="N583" s="6">
        <f>M583*L583</f>
        <v>2100</v>
      </c>
      <c r="O583" s="4">
        <f t="shared" si="129"/>
        <v>4200</v>
      </c>
      <c r="P583" s="4"/>
      <c r="Q583" s="4"/>
      <c r="R583" s="27"/>
    </row>
    <row r="584" spans="8:18">
      <c r="I584" s="5">
        <v>12</v>
      </c>
      <c r="J584" s="1" t="s">
        <v>203</v>
      </c>
      <c r="L584" s="1">
        <v>3</v>
      </c>
      <c r="M584" s="1">
        <v>1050</v>
      </c>
      <c r="N584" s="5">
        <f t="shared" ref="N584:N588" si="130">M584*L584</f>
        <v>3150</v>
      </c>
      <c r="O584" s="1">
        <f t="shared" si="129"/>
        <v>6300</v>
      </c>
    </row>
    <row r="585" spans="8:18">
      <c r="I585" s="5">
        <v>16</v>
      </c>
      <c r="J585" s="1" t="s">
        <v>203</v>
      </c>
      <c r="L585" s="1">
        <v>4</v>
      </c>
      <c r="M585" s="1">
        <v>1050</v>
      </c>
      <c r="N585" s="5">
        <f t="shared" si="130"/>
        <v>4200</v>
      </c>
      <c r="O585" s="1">
        <f t="shared" si="129"/>
        <v>8400</v>
      </c>
    </row>
    <row r="586" spans="8:18">
      <c r="I586" s="5">
        <v>20</v>
      </c>
      <c r="J586" s="1" t="s">
        <v>203</v>
      </c>
      <c r="L586" s="1">
        <v>5</v>
      </c>
      <c r="M586" s="1">
        <v>1050</v>
      </c>
      <c r="N586" s="5">
        <f t="shared" si="130"/>
        <v>5250</v>
      </c>
      <c r="O586" s="1">
        <f t="shared" si="129"/>
        <v>10500</v>
      </c>
    </row>
    <row r="587" spans="8:18">
      <c r="I587" s="5">
        <v>24</v>
      </c>
      <c r="J587" s="1" t="s">
        <v>203</v>
      </c>
      <c r="L587" s="1">
        <v>6</v>
      </c>
      <c r="M587" s="1">
        <v>1050</v>
      </c>
      <c r="N587" s="5">
        <f t="shared" si="130"/>
        <v>6300</v>
      </c>
      <c r="O587" s="1">
        <f t="shared" si="129"/>
        <v>12600</v>
      </c>
    </row>
    <row r="588" spans="8:18">
      <c r="I588" s="5">
        <v>28</v>
      </c>
      <c r="J588" s="1" t="s">
        <v>203</v>
      </c>
      <c r="L588" s="1">
        <v>7</v>
      </c>
      <c r="M588" s="1">
        <v>1050</v>
      </c>
      <c r="N588" s="5">
        <f t="shared" si="130"/>
        <v>7350</v>
      </c>
      <c r="O588" s="1">
        <f t="shared" si="129"/>
        <v>14700</v>
      </c>
    </row>
    <row r="589" spans="8:18">
      <c r="H589" s="58" t="s">
        <v>159</v>
      </c>
      <c r="I589" s="6">
        <v>8</v>
      </c>
      <c r="J589" s="4" t="s">
        <v>203</v>
      </c>
      <c r="K589" s="4"/>
      <c r="L589" s="4">
        <v>2</v>
      </c>
      <c r="M589" s="27">
        <v>1100</v>
      </c>
      <c r="N589" s="6">
        <f>M589*L589</f>
        <v>2200</v>
      </c>
      <c r="O589" s="4">
        <f t="shared" si="129"/>
        <v>4400</v>
      </c>
      <c r="P589" s="4"/>
      <c r="Q589" s="4"/>
      <c r="R589" s="27"/>
    </row>
    <row r="590" spans="8:18">
      <c r="I590" s="5">
        <v>12</v>
      </c>
      <c r="J590" s="1" t="s">
        <v>203</v>
      </c>
      <c r="L590" s="1">
        <v>3</v>
      </c>
      <c r="M590" s="1">
        <v>1100</v>
      </c>
      <c r="N590" s="5">
        <f t="shared" ref="N590:N594" si="131">M590*L590</f>
        <v>3300</v>
      </c>
      <c r="O590" s="1">
        <f t="shared" si="129"/>
        <v>6600</v>
      </c>
    </row>
    <row r="591" spans="8:18">
      <c r="I591" s="5">
        <v>16</v>
      </c>
      <c r="J591" s="1" t="s">
        <v>203</v>
      </c>
      <c r="L591" s="1">
        <v>4</v>
      </c>
      <c r="M591" s="1">
        <v>1100</v>
      </c>
      <c r="N591" s="5">
        <f t="shared" si="131"/>
        <v>4400</v>
      </c>
      <c r="O591" s="1">
        <f t="shared" si="129"/>
        <v>8800</v>
      </c>
    </row>
    <row r="592" spans="8:18">
      <c r="I592" s="5">
        <v>20</v>
      </c>
      <c r="J592" s="1" t="s">
        <v>203</v>
      </c>
      <c r="L592" s="1">
        <v>5</v>
      </c>
      <c r="M592" s="1">
        <v>1100</v>
      </c>
      <c r="N592" s="5">
        <f t="shared" si="131"/>
        <v>5500</v>
      </c>
      <c r="O592" s="1">
        <f t="shared" si="129"/>
        <v>11000</v>
      </c>
    </row>
    <row r="593" spans="8:18">
      <c r="I593" s="5">
        <v>24</v>
      </c>
      <c r="J593" s="1" t="s">
        <v>203</v>
      </c>
      <c r="L593" s="1">
        <v>6</v>
      </c>
      <c r="M593" s="1">
        <v>1100</v>
      </c>
      <c r="N593" s="5">
        <f t="shared" si="131"/>
        <v>6600</v>
      </c>
      <c r="O593" s="1">
        <f t="shared" si="129"/>
        <v>13200</v>
      </c>
    </row>
    <row r="594" spans="8:18">
      <c r="I594" s="5">
        <v>28</v>
      </c>
      <c r="J594" s="1" t="s">
        <v>203</v>
      </c>
      <c r="L594" s="1">
        <v>7</v>
      </c>
      <c r="M594" s="1">
        <v>1100</v>
      </c>
      <c r="N594" s="5">
        <f t="shared" si="131"/>
        <v>7700</v>
      </c>
      <c r="O594" s="1">
        <f t="shared" si="129"/>
        <v>15400</v>
      </c>
    </row>
    <row r="595" spans="8:18">
      <c r="H595" s="58" t="s">
        <v>106</v>
      </c>
      <c r="I595" s="6">
        <v>8</v>
      </c>
      <c r="J595" s="4" t="s">
        <v>203</v>
      </c>
      <c r="K595" s="4"/>
      <c r="L595" s="4">
        <v>2</v>
      </c>
      <c r="M595" s="27">
        <v>1170</v>
      </c>
      <c r="N595" s="6">
        <f>M595*L595</f>
        <v>2340</v>
      </c>
      <c r="O595" s="4">
        <f t="shared" si="129"/>
        <v>4680</v>
      </c>
      <c r="P595" s="4"/>
      <c r="Q595" s="4"/>
      <c r="R595" s="27"/>
    </row>
    <row r="596" spans="8:18">
      <c r="I596" s="5">
        <v>12</v>
      </c>
      <c r="J596" s="1" t="s">
        <v>203</v>
      </c>
      <c r="L596" s="1">
        <v>3</v>
      </c>
      <c r="M596" s="1">
        <v>1170</v>
      </c>
      <c r="N596" s="5">
        <f t="shared" ref="N596:N600" si="132">M596*L596</f>
        <v>3510</v>
      </c>
      <c r="O596" s="1">
        <f t="shared" si="129"/>
        <v>7020</v>
      </c>
    </row>
    <row r="597" spans="8:18">
      <c r="I597" s="5">
        <v>16</v>
      </c>
      <c r="J597" s="1" t="s">
        <v>203</v>
      </c>
      <c r="L597" s="1">
        <v>4</v>
      </c>
      <c r="M597" s="1">
        <v>1170</v>
      </c>
      <c r="N597" s="5">
        <f t="shared" si="132"/>
        <v>4680</v>
      </c>
      <c r="O597" s="1">
        <f t="shared" si="129"/>
        <v>9360</v>
      </c>
    </row>
    <row r="598" spans="8:18">
      <c r="I598" s="5">
        <v>20</v>
      </c>
      <c r="J598" s="1" t="s">
        <v>203</v>
      </c>
      <c r="L598" s="1">
        <v>5</v>
      </c>
      <c r="M598" s="1">
        <v>1170</v>
      </c>
      <c r="N598" s="5">
        <f t="shared" si="132"/>
        <v>5850</v>
      </c>
      <c r="O598" s="1">
        <f t="shared" si="129"/>
        <v>11700</v>
      </c>
    </row>
    <row r="599" spans="8:18">
      <c r="I599" s="5">
        <v>24</v>
      </c>
      <c r="J599" s="1" t="s">
        <v>203</v>
      </c>
      <c r="L599" s="1">
        <v>6</v>
      </c>
      <c r="M599" s="1">
        <v>1170</v>
      </c>
      <c r="N599" s="5">
        <f t="shared" si="132"/>
        <v>7020</v>
      </c>
      <c r="O599" s="1">
        <f t="shared" si="129"/>
        <v>14040</v>
      </c>
    </row>
    <row r="600" spans="8:18">
      <c r="I600" s="5">
        <v>28</v>
      </c>
      <c r="J600" s="1" t="s">
        <v>203</v>
      </c>
      <c r="L600" s="1">
        <v>7</v>
      </c>
      <c r="M600" s="1">
        <v>1170</v>
      </c>
      <c r="N600" s="5">
        <f t="shared" si="132"/>
        <v>8190</v>
      </c>
      <c r="O600" s="1">
        <f t="shared" si="129"/>
        <v>16380</v>
      </c>
    </row>
    <row r="601" spans="8:18">
      <c r="H601" s="58" t="s">
        <v>99</v>
      </c>
      <c r="I601" s="6">
        <v>8</v>
      </c>
      <c r="J601" s="4" t="s">
        <v>203</v>
      </c>
      <c r="K601" s="4"/>
      <c r="L601" s="4">
        <v>2</v>
      </c>
      <c r="M601" s="27">
        <v>1200</v>
      </c>
      <c r="N601" s="6">
        <f>M601*L601</f>
        <v>2400</v>
      </c>
      <c r="O601" s="4">
        <f t="shared" si="129"/>
        <v>4800</v>
      </c>
      <c r="P601" s="4"/>
      <c r="Q601" s="4"/>
      <c r="R601" s="27"/>
    </row>
    <row r="602" spans="8:18">
      <c r="I602" s="5">
        <v>12</v>
      </c>
      <c r="J602" s="1" t="s">
        <v>203</v>
      </c>
      <c r="L602" s="1">
        <v>3</v>
      </c>
      <c r="M602" s="1">
        <v>1200</v>
      </c>
      <c r="N602" s="5">
        <f t="shared" ref="N602:N606" si="133">M602*L602</f>
        <v>3600</v>
      </c>
      <c r="O602" s="1">
        <f t="shared" si="129"/>
        <v>7200</v>
      </c>
    </row>
    <row r="603" spans="8:18">
      <c r="I603" s="5">
        <v>16</v>
      </c>
      <c r="J603" s="1" t="s">
        <v>203</v>
      </c>
      <c r="L603" s="1">
        <v>4</v>
      </c>
      <c r="M603" s="1">
        <v>1200</v>
      </c>
      <c r="N603" s="5">
        <f t="shared" si="133"/>
        <v>4800</v>
      </c>
      <c r="O603" s="1">
        <f t="shared" si="129"/>
        <v>9600</v>
      </c>
    </row>
    <row r="604" spans="8:18">
      <c r="I604" s="5">
        <v>20</v>
      </c>
      <c r="J604" s="1" t="s">
        <v>203</v>
      </c>
      <c r="L604" s="1">
        <v>5</v>
      </c>
      <c r="M604" s="1">
        <v>1200</v>
      </c>
      <c r="N604" s="5">
        <f t="shared" si="133"/>
        <v>6000</v>
      </c>
      <c r="O604" s="1">
        <f t="shared" si="129"/>
        <v>12000</v>
      </c>
    </row>
    <row r="605" spans="8:18">
      <c r="I605" s="5">
        <v>24</v>
      </c>
      <c r="J605" s="1" t="s">
        <v>203</v>
      </c>
      <c r="L605" s="1">
        <v>6</v>
      </c>
      <c r="M605" s="1">
        <v>1200</v>
      </c>
      <c r="N605" s="5">
        <f t="shared" si="133"/>
        <v>7200</v>
      </c>
      <c r="O605" s="1">
        <f t="shared" si="129"/>
        <v>14400</v>
      </c>
    </row>
    <row r="606" spans="8:18">
      <c r="I606" s="5">
        <v>28</v>
      </c>
      <c r="J606" s="1" t="s">
        <v>203</v>
      </c>
      <c r="L606" s="1">
        <v>7</v>
      </c>
      <c r="M606" s="1">
        <v>1200</v>
      </c>
      <c r="N606" s="5">
        <f t="shared" si="133"/>
        <v>8400</v>
      </c>
      <c r="O606" s="1">
        <f t="shared" si="129"/>
        <v>16800</v>
      </c>
    </row>
    <row r="607" spans="8:18">
      <c r="H607" s="58" t="s">
        <v>136</v>
      </c>
      <c r="I607" s="6">
        <v>8</v>
      </c>
      <c r="J607" s="4" t="s">
        <v>203</v>
      </c>
      <c r="K607" s="4"/>
      <c r="L607" s="4">
        <v>2</v>
      </c>
      <c r="M607" s="27">
        <v>1250</v>
      </c>
      <c r="N607" s="6">
        <f>M607*L607</f>
        <v>2500</v>
      </c>
      <c r="O607" s="4">
        <f t="shared" si="129"/>
        <v>5000</v>
      </c>
      <c r="P607" s="4"/>
      <c r="Q607" s="4"/>
      <c r="R607" s="27"/>
    </row>
    <row r="608" spans="8:18">
      <c r="I608" s="5">
        <v>12</v>
      </c>
      <c r="J608" s="1" t="s">
        <v>203</v>
      </c>
      <c r="L608" s="1">
        <v>3</v>
      </c>
      <c r="M608" s="1">
        <v>1250</v>
      </c>
      <c r="N608" s="5">
        <f t="shared" ref="N608:N630" si="134">M608*L608</f>
        <v>3750</v>
      </c>
      <c r="O608" s="1">
        <f t="shared" si="129"/>
        <v>7500</v>
      </c>
    </row>
    <row r="609" spans="8:18">
      <c r="I609" s="5">
        <v>16</v>
      </c>
      <c r="J609" s="1" t="s">
        <v>203</v>
      </c>
      <c r="L609" s="1">
        <v>4</v>
      </c>
      <c r="M609" s="1">
        <v>1250</v>
      </c>
      <c r="N609" s="5">
        <f t="shared" si="134"/>
        <v>5000</v>
      </c>
      <c r="O609" s="1">
        <f t="shared" si="129"/>
        <v>10000</v>
      </c>
    </row>
    <row r="610" spans="8:18">
      <c r="I610" s="5">
        <v>20</v>
      </c>
      <c r="J610" s="1" t="s">
        <v>203</v>
      </c>
      <c r="L610" s="1">
        <v>5</v>
      </c>
      <c r="M610" s="1">
        <v>1250</v>
      </c>
      <c r="N610" s="5">
        <f t="shared" si="134"/>
        <v>6250</v>
      </c>
      <c r="O610" s="1">
        <f t="shared" si="129"/>
        <v>12500</v>
      </c>
    </row>
    <row r="611" spans="8:18">
      <c r="I611" s="5">
        <v>24</v>
      </c>
      <c r="J611" s="1" t="s">
        <v>203</v>
      </c>
      <c r="L611" s="1">
        <v>6</v>
      </c>
      <c r="M611" s="1">
        <v>1250</v>
      </c>
      <c r="N611" s="5">
        <f t="shared" si="134"/>
        <v>7500</v>
      </c>
      <c r="O611" s="1">
        <f t="shared" si="129"/>
        <v>15000</v>
      </c>
    </row>
    <row r="612" spans="8:18">
      <c r="I612" s="5">
        <v>28</v>
      </c>
      <c r="J612" s="1" t="s">
        <v>203</v>
      </c>
      <c r="L612" s="1">
        <v>7</v>
      </c>
      <c r="M612" s="1">
        <v>1250</v>
      </c>
      <c r="N612" s="5">
        <f t="shared" si="134"/>
        <v>8750</v>
      </c>
      <c r="O612" s="1">
        <f t="shared" si="129"/>
        <v>17500</v>
      </c>
    </row>
    <row r="613" spans="8:18">
      <c r="H613" s="25" t="s">
        <v>160</v>
      </c>
      <c r="I613" s="6">
        <v>8</v>
      </c>
      <c r="J613" s="4" t="s">
        <v>203</v>
      </c>
      <c r="K613" s="4"/>
      <c r="L613" s="4">
        <v>2</v>
      </c>
      <c r="M613" s="27">
        <v>1100</v>
      </c>
      <c r="N613" s="6">
        <f t="shared" si="134"/>
        <v>2200</v>
      </c>
      <c r="O613" s="4">
        <f t="shared" si="129"/>
        <v>4400</v>
      </c>
      <c r="P613" s="4"/>
      <c r="Q613" s="4"/>
      <c r="R613" s="27"/>
    </row>
    <row r="614" spans="8:18">
      <c r="I614" s="5">
        <v>12</v>
      </c>
      <c r="J614" s="1" t="s">
        <v>203</v>
      </c>
      <c r="L614" s="1">
        <v>3</v>
      </c>
      <c r="M614" s="1">
        <v>1100</v>
      </c>
      <c r="N614" s="5">
        <f t="shared" si="134"/>
        <v>3300</v>
      </c>
      <c r="O614" s="1">
        <f t="shared" si="129"/>
        <v>6600</v>
      </c>
    </row>
    <row r="615" spans="8:18">
      <c r="I615" s="5">
        <v>16</v>
      </c>
      <c r="J615" s="1" t="s">
        <v>203</v>
      </c>
      <c r="L615" s="1">
        <v>4</v>
      </c>
      <c r="M615" s="1">
        <v>1100</v>
      </c>
      <c r="N615" s="5">
        <f t="shared" si="134"/>
        <v>4400</v>
      </c>
      <c r="O615" s="1">
        <f t="shared" si="129"/>
        <v>8800</v>
      </c>
    </row>
    <row r="616" spans="8:18">
      <c r="I616" s="5">
        <v>20</v>
      </c>
      <c r="J616" s="1" t="s">
        <v>203</v>
      </c>
      <c r="L616" s="1">
        <v>5</v>
      </c>
      <c r="M616" s="1">
        <v>1100</v>
      </c>
      <c r="N616" s="5">
        <f t="shared" si="134"/>
        <v>5500</v>
      </c>
      <c r="O616" s="1">
        <f t="shared" si="129"/>
        <v>11000</v>
      </c>
    </row>
    <row r="617" spans="8:18">
      <c r="I617" s="5">
        <v>24</v>
      </c>
      <c r="J617" s="1" t="s">
        <v>203</v>
      </c>
      <c r="L617" s="1">
        <v>6</v>
      </c>
      <c r="M617" s="1">
        <v>1100</v>
      </c>
      <c r="N617" s="5">
        <f t="shared" si="134"/>
        <v>6600</v>
      </c>
      <c r="O617" s="1">
        <f t="shared" si="129"/>
        <v>13200</v>
      </c>
    </row>
    <row r="618" spans="8:18">
      <c r="I618" s="5">
        <v>28</v>
      </c>
      <c r="J618" s="1" t="s">
        <v>203</v>
      </c>
      <c r="L618" s="1">
        <v>7</v>
      </c>
      <c r="M618" s="1">
        <v>1100</v>
      </c>
      <c r="N618" s="5">
        <f t="shared" si="134"/>
        <v>7700</v>
      </c>
      <c r="O618" s="1">
        <f t="shared" si="129"/>
        <v>15400</v>
      </c>
    </row>
    <row r="619" spans="8:18">
      <c r="H619" s="25" t="s">
        <v>105</v>
      </c>
      <c r="I619" s="6">
        <v>8</v>
      </c>
      <c r="J619" s="4" t="s">
        <v>189</v>
      </c>
      <c r="K619" s="4"/>
      <c r="L619" s="4">
        <v>2</v>
      </c>
      <c r="M619" s="27">
        <v>1110</v>
      </c>
      <c r="N619" s="6">
        <f t="shared" si="134"/>
        <v>2220</v>
      </c>
      <c r="O619" s="4">
        <f t="shared" si="129"/>
        <v>4440</v>
      </c>
      <c r="P619" s="4"/>
      <c r="Q619" s="4"/>
      <c r="R619" s="27"/>
    </row>
    <row r="620" spans="8:18">
      <c r="I620" s="5">
        <v>12</v>
      </c>
      <c r="J620" s="1" t="s">
        <v>190</v>
      </c>
      <c r="L620" s="1">
        <v>3</v>
      </c>
      <c r="M620" s="1">
        <v>1110</v>
      </c>
      <c r="N620" s="5">
        <f t="shared" si="134"/>
        <v>3330</v>
      </c>
      <c r="O620" s="1">
        <f t="shared" si="129"/>
        <v>6660</v>
      </c>
    </row>
    <row r="621" spans="8:18">
      <c r="I621" s="5">
        <v>16</v>
      </c>
      <c r="J621" s="1" t="s">
        <v>190</v>
      </c>
      <c r="L621" s="1">
        <v>4</v>
      </c>
      <c r="M621" s="1">
        <v>1110</v>
      </c>
      <c r="N621" s="5">
        <f t="shared" si="134"/>
        <v>4440</v>
      </c>
      <c r="O621" s="1">
        <f t="shared" si="129"/>
        <v>8880</v>
      </c>
    </row>
    <row r="622" spans="8:18">
      <c r="I622" s="5">
        <v>20</v>
      </c>
      <c r="J622" s="1" t="s">
        <v>190</v>
      </c>
      <c r="L622" s="1">
        <v>5</v>
      </c>
      <c r="M622" s="1">
        <v>1110</v>
      </c>
      <c r="N622" s="5">
        <f t="shared" si="134"/>
        <v>5550</v>
      </c>
      <c r="O622" s="1">
        <f t="shared" si="129"/>
        <v>11100</v>
      </c>
    </row>
    <row r="623" spans="8:18">
      <c r="I623" s="5">
        <v>24</v>
      </c>
      <c r="J623" s="1" t="s">
        <v>190</v>
      </c>
      <c r="L623" s="1">
        <v>6</v>
      </c>
      <c r="M623" s="1">
        <v>1110</v>
      </c>
      <c r="N623" s="5">
        <f t="shared" si="134"/>
        <v>6660</v>
      </c>
      <c r="O623" s="1">
        <f t="shared" si="129"/>
        <v>13320</v>
      </c>
    </row>
    <row r="624" spans="8:18">
      <c r="I624" s="5">
        <v>28</v>
      </c>
      <c r="J624" s="1" t="s">
        <v>190</v>
      </c>
      <c r="L624" s="1">
        <v>7</v>
      </c>
      <c r="M624" s="1">
        <v>1110</v>
      </c>
      <c r="N624" s="5">
        <f t="shared" si="134"/>
        <v>7770</v>
      </c>
      <c r="O624" s="1">
        <f t="shared" si="129"/>
        <v>15540</v>
      </c>
    </row>
    <row r="625" spans="5:37">
      <c r="H625" s="25" t="s">
        <v>131</v>
      </c>
      <c r="I625" s="6">
        <v>8</v>
      </c>
      <c r="J625" s="4" t="s">
        <v>191</v>
      </c>
      <c r="K625" s="4"/>
      <c r="L625" s="4">
        <v>2</v>
      </c>
      <c r="M625" s="27">
        <v>1215</v>
      </c>
      <c r="N625" s="6">
        <f t="shared" si="134"/>
        <v>2430</v>
      </c>
      <c r="O625" s="4">
        <f t="shared" si="129"/>
        <v>4860</v>
      </c>
      <c r="P625" s="4"/>
      <c r="Q625" s="4"/>
      <c r="R625" s="27"/>
    </row>
    <row r="626" spans="5:37">
      <c r="I626" s="5">
        <v>12</v>
      </c>
      <c r="J626" s="1" t="s">
        <v>190</v>
      </c>
      <c r="L626" s="1">
        <v>3</v>
      </c>
      <c r="M626" s="1">
        <v>1215</v>
      </c>
      <c r="N626" s="5">
        <f t="shared" si="134"/>
        <v>3645</v>
      </c>
      <c r="O626" s="1">
        <f t="shared" si="129"/>
        <v>7290</v>
      </c>
    </row>
    <row r="627" spans="5:37">
      <c r="I627" s="5">
        <v>16</v>
      </c>
      <c r="J627" s="1" t="s">
        <v>190</v>
      </c>
      <c r="L627" s="1">
        <v>4</v>
      </c>
      <c r="M627" s="1">
        <v>1215</v>
      </c>
      <c r="N627" s="5">
        <f t="shared" si="134"/>
        <v>4860</v>
      </c>
      <c r="O627" s="1">
        <f t="shared" si="129"/>
        <v>9720</v>
      </c>
    </row>
    <row r="628" spans="5:37">
      <c r="I628" s="5">
        <v>20</v>
      </c>
      <c r="J628" s="1" t="s">
        <v>190</v>
      </c>
      <c r="L628" s="1">
        <v>5</v>
      </c>
      <c r="M628" s="1">
        <v>1215</v>
      </c>
      <c r="N628" s="5">
        <f t="shared" si="134"/>
        <v>6075</v>
      </c>
      <c r="O628" s="1">
        <f t="shared" si="129"/>
        <v>12150</v>
      </c>
    </row>
    <row r="629" spans="5:37">
      <c r="I629" s="5">
        <v>24</v>
      </c>
      <c r="J629" s="1" t="s">
        <v>190</v>
      </c>
      <c r="L629" s="1">
        <v>6</v>
      </c>
      <c r="M629" s="1">
        <v>1215</v>
      </c>
      <c r="N629" s="5">
        <f t="shared" si="134"/>
        <v>7290</v>
      </c>
      <c r="O629" s="1">
        <f t="shared" si="129"/>
        <v>14580</v>
      </c>
    </row>
    <row r="630" spans="5:37">
      <c r="I630" s="5">
        <v>28</v>
      </c>
      <c r="J630" s="1" t="s">
        <v>190</v>
      </c>
      <c r="L630" s="1">
        <v>7</v>
      </c>
      <c r="M630" s="1">
        <v>1215</v>
      </c>
      <c r="N630" s="5">
        <f t="shared" si="134"/>
        <v>8505</v>
      </c>
      <c r="O630" s="1">
        <f t="shared" si="129"/>
        <v>17010</v>
      </c>
    </row>
    <row r="632" spans="5:37">
      <c r="E632" s="6" t="s">
        <v>61</v>
      </c>
      <c r="F632" s="4"/>
      <c r="G632" s="4"/>
      <c r="H632" s="6"/>
      <c r="I632" s="4"/>
      <c r="J632" s="4"/>
      <c r="K632" s="4"/>
      <c r="L632" s="4"/>
      <c r="M632" s="4"/>
      <c r="N632" s="6"/>
      <c r="O632" s="4"/>
      <c r="P632" s="4"/>
      <c r="Q632" s="4"/>
      <c r="R632" s="4"/>
      <c r="S632" s="47"/>
      <c r="T632" s="4"/>
      <c r="U632" s="4"/>
      <c r="V632" s="4"/>
      <c r="W632" s="4"/>
      <c r="X632" s="4"/>
      <c r="Y632" s="6" t="s">
        <v>64</v>
      </c>
      <c r="Z632" s="4" t="s">
        <v>65</v>
      </c>
      <c r="AA632" s="4"/>
      <c r="AB632" s="6"/>
      <c r="AC632" s="4"/>
      <c r="AD632" s="6"/>
      <c r="AE632" s="4"/>
      <c r="AF632" s="4"/>
      <c r="AG632" s="6"/>
      <c r="AH632" s="4" t="s">
        <v>66</v>
      </c>
      <c r="AI632" s="4"/>
      <c r="AJ632" s="13"/>
      <c r="AK632" s="4"/>
    </row>
    <row r="633" spans="5:37">
      <c r="H633" s="5" t="s">
        <v>98</v>
      </c>
      <c r="I633" s="3" t="s">
        <v>106</v>
      </c>
      <c r="J633" s="1" t="s">
        <v>203</v>
      </c>
      <c r="M633" s="1">
        <v>1170</v>
      </c>
      <c r="N633" s="5">
        <v>1170</v>
      </c>
      <c r="O633" s="1">
        <f>N633*2</f>
        <v>2340</v>
      </c>
      <c r="S633" s="50" t="s">
        <v>152</v>
      </c>
      <c r="U633" s="1" t="s">
        <v>206</v>
      </c>
      <c r="X633" s="1">
        <v>2000</v>
      </c>
      <c r="Y633" s="5">
        <f>X633</f>
        <v>2000</v>
      </c>
      <c r="Z633" s="1">
        <f>Y633*2</f>
        <v>4000</v>
      </c>
      <c r="AD633" s="5" t="s">
        <v>95</v>
      </c>
      <c r="AF633" s="68">
        <v>500</v>
      </c>
    </row>
    <row r="634" spans="5:37">
      <c r="I634" s="3" t="s">
        <v>99</v>
      </c>
      <c r="J634" s="1" t="s">
        <v>203</v>
      </c>
      <c r="M634" s="1">
        <v>1200</v>
      </c>
      <c r="N634" s="5">
        <v>1200</v>
      </c>
      <c r="O634" s="1">
        <f t="shared" ref="O634:O639" si="135">N634*2</f>
        <v>2400</v>
      </c>
      <c r="S634" s="50" t="s">
        <v>153</v>
      </c>
      <c r="U634" s="1" t="s">
        <v>206</v>
      </c>
      <c r="X634" s="1">
        <v>2000</v>
      </c>
      <c r="Y634" s="5">
        <f t="shared" ref="Y634:Y639" si="136">X634</f>
        <v>2000</v>
      </c>
      <c r="Z634" s="1">
        <f t="shared" ref="Z634:Z639" si="137">Y634*2</f>
        <v>4000</v>
      </c>
      <c r="AD634" s="5" t="s">
        <v>96</v>
      </c>
      <c r="AF634" s="68">
        <v>2000</v>
      </c>
    </row>
    <row r="635" spans="5:37">
      <c r="I635" s="3" t="s">
        <v>136</v>
      </c>
      <c r="J635" s="1" t="s">
        <v>203</v>
      </c>
      <c r="M635" s="1">
        <v>1250</v>
      </c>
      <c r="N635" s="5">
        <v>1250</v>
      </c>
      <c r="O635" s="1">
        <f t="shared" si="135"/>
        <v>2500</v>
      </c>
      <c r="S635" s="50" t="s">
        <v>154</v>
      </c>
      <c r="U635" s="1" t="s">
        <v>206</v>
      </c>
      <c r="X635" s="1">
        <v>500</v>
      </c>
      <c r="Y635" s="5">
        <f t="shared" si="136"/>
        <v>500</v>
      </c>
      <c r="Z635" s="1">
        <f t="shared" si="137"/>
        <v>1000</v>
      </c>
      <c r="AD635" s="5" t="s">
        <v>97</v>
      </c>
      <c r="AF635" s="68">
        <v>5000</v>
      </c>
    </row>
    <row r="636" spans="5:37">
      <c r="I636" s="3" t="s">
        <v>137</v>
      </c>
      <c r="J636" s="1" t="s">
        <v>203</v>
      </c>
      <c r="M636" s="1">
        <v>1300</v>
      </c>
      <c r="N636" s="5">
        <v>1300</v>
      </c>
      <c r="O636" s="1">
        <f t="shared" si="135"/>
        <v>2600</v>
      </c>
      <c r="S636" s="50" t="s">
        <v>155</v>
      </c>
      <c r="U636" s="1" t="s">
        <v>206</v>
      </c>
      <c r="X636" s="1">
        <v>500</v>
      </c>
      <c r="Y636" s="5">
        <f t="shared" si="136"/>
        <v>500</v>
      </c>
      <c r="Z636" s="1">
        <f t="shared" si="137"/>
        <v>1000</v>
      </c>
    </row>
    <row r="637" spans="5:37">
      <c r="I637" s="1" t="s">
        <v>138</v>
      </c>
      <c r="J637" s="1" t="s">
        <v>203</v>
      </c>
      <c r="M637" s="1">
        <v>1800</v>
      </c>
      <c r="N637" s="5">
        <v>1800</v>
      </c>
      <c r="O637" s="1">
        <f t="shared" si="135"/>
        <v>3600</v>
      </c>
      <c r="S637" s="50" t="s">
        <v>156</v>
      </c>
      <c r="U637" s="1" t="s">
        <v>206</v>
      </c>
      <c r="X637" s="1">
        <v>3000</v>
      </c>
      <c r="Y637" s="5">
        <f t="shared" si="136"/>
        <v>3000</v>
      </c>
      <c r="Z637" s="1">
        <f t="shared" si="137"/>
        <v>6000</v>
      </c>
    </row>
    <row r="638" spans="5:37">
      <c r="I638" s="1" t="s">
        <v>131</v>
      </c>
      <c r="J638" s="1" t="s">
        <v>203</v>
      </c>
      <c r="M638" s="1">
        <v>1215</v>
      </c>
      <c r="N638" s="5">
        <v>1215</v>
      </c>
      <c r="O638" s="1">
        <f t="shared" si="135"/>
        <v>2430</v>
      </c>
      <c r="S638" s="50" t="s">
        <v>157</v>
      </c>
      <c r="U638" s="1" t="s">
        <v>206</v>
      </c>
      <c r="X638" s="1">
        <v>5000</v>
      </c>
      <c r="Y638" s="5">
        <f t="shared" si="136"/>
        <v>5000</v>
      </c>
      <c r="Z638" s="1">
        <f t="shared" si="137"/>
        <v>10000</v>
      </c>
    </row>
    <row r="639" spans="5:37">
      <c r="I639" s="1" t="s">
        <v>91</v>
      </c>
      <c r="J639" s="1" t="s">
        <v>203</v>
      </c>
      <c r="M639" s="1">
        <v>1550</v>
      </c>
      <c r="N639" s="5">
        <v>1550</v>
      </c>
      <c r="O639" s="1">
        <f t="shared" si="135"/>
        <v>3100</v>
      </c>
      <c r="S639" s="50" t="s">
        <v>158</v>
      </c>
      <c r="U639" s="1" t="s">
        <v>206</v>
      </c>
      <c r="X639" s="1">
        <v>5000</v>
      </c>
      <c r="Y639" s="5">
        <f t="shared" si="136"/>
        <v>5000</v>
      </c>
      <c r="Z639" s="1">
        <f t="shared" si="137"/>
        <v>10000</v>
      </c>
    </row>
    <row r="641" spans="8:18">
      <c r="H641" s="5" t="s">
        <v>101</v>
      </c>
      <c r="I641" s="1" t="s">
        <v>186</v>
      </c>
      <c r="L641" s="1" t="s">
        <v>204</v>
      </c>
    </row>
    <row r="642" spans="8:18">
      <c r="H642" s="58" t="s">
        <v>102</v>
      </c>
      <c r="I642" s="6">
        <v>8</v>
      </c>
      <c r="J642" s="4" t="s">
        <v>203</v>
      </c>
      <c r="K642" s="4"/>
      <c r="L642" s="4">
        <v>2</v>
      </c>
      <c r="M642" s="27">
        <v>1000</v>
      </c>
      <c r="N642" s="6">
        <f>M642*L642</f>
        <v>2000</v>
      </c>
      <c r="O642" s="4">
        <f>N642*2</f>
        <v>4000</v>
      </c>
      <c r="P642" s="4"/>
      <c r="Q642" s="4"/>
      <c r="R642" s="27"/>
    </row>
    <row r="643" spans="8:18">
      <c r="I643" s="5">
        <v>12</v>
      </c>
      <c r="J643" s="1" t="s">
        <v>203</v>
      </c>
      <c r="L643" s="1">
        <v>3</v>
      </c>
      <c r="M643" s="1">
        <v>1000</v>
      </c>
      <c r="N643" s="5">
        <f t="shared" ref="N643:N647" si="138">M643*L643</f>
        <v>3000</v>
      </c>
      <c r="O643" s="1">
        <f t="shared" ref="O643:O695" si="139">N643*2</f>
        <v>6000</v>
      </c>
    </row>
    <row r="644" spans="8:18">
      <c r="I644" s="5">
        <v>16</v>
      </c>
      <c r="J644" s="1" t="s">
        <v>203</v>
      </c>
      <c r="L644" s="1">
        <v>4</v>
      </c>
      <c r="M644" s="1">
        <v>1000</v>
      </c>
      <c r="N644" s="5">
        <f t="shared" si="138"/>
        <v>4000</v>
      </c>
      <c r="O644" s="1">
        <f t="shared" si="139"/>
        <v>8000</v>
      </c>
    </row>
    <row r="645" spans="8:18">
      <c r="I645" s="5">
        <v>20</v>
      </c>
      <c r="J645" s="1" t="s">
        <v>203</v>
      </c>
      <c r="L645" s="1">
        <v>5</v>
      </c>
      <c r="M645" s="1">
        <v>1000</v>
      </c>
      <c r="N645" s="5">
        <f t="shared" si="138"/>
        <v>5000</v>
      </c>
      <c r="O645" s="1">
        <f t="shared" si="139"/>
        <v>10000</v>
      </c>
    </row>
    <row r="646" spans="8:18">
      <c r="I646" s="5">
        <v>24</v>
      </c>
      <c r="J646" s="1" t="s">
        <v>203</v>
      </c>
      <c r="L646" s="1">
        <v>6</v>
      </c>
      <c r="M646" s="1">
        <v>1000</v>
      </c>
      <c r="N646" s="5">
        <f t="shared" si="138"/>
        <v>6000</v>
      </c>
      <c r="O646" s="1">
        <f t="shared" si="139"/>
        <v>12000</v>
      </c>
    </row>
    <row r="647" spans="8:18">
      <c r="I647" s="5">
        <v>28</v>
      </c>
      <c r="J647" s="1" t="s">
        <v>203</v>
      </c>
      <c r="L647" s="1">
        <v>7</v>
      </c>
      <c r="M647" s="1">
        <v>1000</v>
      </c>
      <c r="N647" s="5">
        <f t="shared" si="138"/>
        <v>7000</v>
      </c>
      <c r="O647" s="1">
        <f t="shared" si="139"/>
        <v>14000</v>
      </c>
    </row>
    <row r="648" spans="8:18">
      <c r="H648" s="58" t="s">
        <v>103</v>
      </c>
      <c r="I648" s="6">
        <v>8</v>
      </c>
      <c r="J648" s="4" t="s">
        <v>203</v>
      </c>
      <c r="K648" s="4"/>
      <c r="L648" s="4">
        <v>2</v>
      </c>
      <c r="M648" s="27">
        <v>1050</v>
      </c>
      <c r="N648" s="6">
        <f>M648*L648</f>
        <v>2100</v>
      </c>
      <c r="O648" s="4">
        <f t="shared" si="139"/>
        <v>4200</v>
      </c>
      <c r="P648" s="4"/>
      <c r="Q648" s="4"/>
      <c r="R648" s="27"/>
    </row>
    <row r="649" spans="8:18">
      <c r="I649" s="5">
        <v>12</v>
      </c>
      <c r="J649" s="1" t="s">
        <v>203</v>
      </c>
      <c r="L649" s="1">
        <v>3</v>
      </c>
      <c r="M649" s="1">
        <v>1050</v>
      </c>
      <c r="N649" s="5">
        <f t="shared" ref="N649:N653" si="140">M649*L649</f>
        <v>3150</v>
      </c>
      <c r="O649" s="1">
        <f t="shared" si="139"/>
        <v>6300</v>
      </c>
    </row>
    <row r="650" spans="8:18">
      <c r="I650" s="5">
        <v>16</v>
      </c>
      <c r="J650" s="1" t="s">
        <v>203</v>
      </c>
      <c r="L650" s="1">
        <v>4</v>
      </c>
      <c r="M650" s="1">
        <v>1050</v>
      </c>
      <c r="N650" s="5">
        <f t="shared" si="140"/>
        <v>4200</v>
      </c>
      <c r="O650" s="1">
        <f t="shared" si="139"/>
        <v>8400</v>
      </c>
    </row>
    <row r="651" spans="8:18">
      <c r="I651" s="5">
        <v>20</v>
      </c>
      <c r="J651" s="1" t="s">
        <v>203</v>
      </c>
      <c r="L651" s="1">
        <v>5</v>
      </c>
      <c r="M651" s="1">
        <v>1050</v>
      </c>
      <c r="N651" s="5">
        <f t="shared" si="140"/>
        <v>5250</v>
      </c>
      <c r="O651" s="1">
        <f t="shared" si="139"/>
        <v>10500</v>
      </c>
    </row>
    <row r="652" spans="8:18">
      <c r="I652" s="5">
        <v>24</v>
      </c>
      <c r="J652" s="1" t="s">
        <v>203</v>
      </c>
      <c r="L652" s="1">
        <v>6</v>
      </c>
      <c r="M652" s="1">
        <v>1050</v>
      </c>
      <c r="N652" s="5">
        <f t="shared" si="140"/>
        <v>6300</v>
      </c>
      <c r="O652" s="1">
        <f t="shared" si="139"/>
        <v>12600</v>
      </c>
    </row>
    <row r="653" spans="8:18">
      <c r="I653" s="5">
        <v>28</v>
      </c>
      <c r="J653" s="1" t="s">
        <v>203</v>
      </c>
      <c r="L653" s="1">
        <v>7</v>
      </c>
      <c r="M653" s="1">
        <v>1050</v>
      </c>
      <c r="N653" s="5">
        <f t="shared" si="140"/>
        <v>7350</v>
      </c>
      <c r="O653" s="1">
        <f t="shared" si="139"/>
        <v>14700</v>
      </c>
    </row>
    <row r="654" spans="8:18">
      <c r="H654" s="58" t="s">
        <v>159</v>
      </c>
      <c r="I654" s="6">
        <v>8</v>
      </c>
      <c r="J654" s="4" t="s">
        <v>203</v>
      </c>
      <c r="K654" s="4"/>
      <c r="L654" s="4">
        <v>2</v>
      </c>
      <c r="M654" s="27">
        <v>1100</v>
      </c>
      <c r="N654" s="6">
        <f>M654*L654</f>
        <v>2200</v>
      </c>
      <c r="O654" s="4">
        <f t="shared" si="139"/>
        <v>4400</v>
      </c>
      <c r="P654" s="4"/>
      <c r="Q654" s="4"/>
      <c r="R654" s="27"/>
    </row>
    <row r="655" spans="8:18">
      <c r="I655" s="5">
        <v>12</v>
      </c>
      <c r="J655" s="1" t="s">
        <v>203</v>
      </c>
      <c r="L655" s="1">
        <v>3</v>
      </c>
      <c r="M655" s="1">
        <v>1100</v>
      </c>
      <c r="N655" s="5">
        <f t="shared" ref="N655:N659" si="141">M655*L655</f>
        <v>3300</v>
      </c>
      <c r="O655" s="1">
        <f t="shared" si="139"/>
        <v>6600</v>
      </c>
    </row>
    <row r="656" spans="8:18">
      <c r="I656" s="5">
        <v>16</v>
      </c>
      <c r="J656" s="1" t="s">
        <v>203</v>
      </c>
      <c r="L656" s="1">
        <v>4</v>
      </c>
      <c r="M656" s="1">
        <v>1100</v>
      </c>
      <c r="N656" s="5">
        <f t="shared" si="141"/>
        <v>4400</v>
      </c>
      <c r="O656" s="1">
        <f t="shared" si="139"/>
        <v>8800</v>
      </c>
    </row>
    <row r="657" spans="8:18">
      <c r="I657" s="5">
        <v>20</v>
      </c>
      <c r="J657" s="1" t="s">
        <v>203</v>
      </c>
      <c r="L657" s="1">
        <v>5</v>
      </c>
      <c r="M657" s="1">
        <v>1100</v>
      </c>
      <c r="N657" s="5">
        <f t="shared" si="141"/>
        <v>5500</v>
      </c>
      <c r="O657" s="1">
        <f t="shared" si="139"/>
        <v>11000</v>
      </c>
    </row>
    <row r="658" spans="8:18">
      <c r="I658" s="5">
        <v>24</v>
      </c>
      <c r="J658" s="1" t="s">
        <v>203</v>
      </c>
      <c r="L658" s="1">
        <v>6</v>
      </c>
      <c r="M658" s="1">
        <v>1100</v>
      </c>
      <c r="N658" s="5">
        <f t="shared" si="141"/>
        <v>6600</v>
      </c>
      <c r="O658" s="1">
        <f t="shared" si="139"/>
        <v>13200</v>
      </c>
    </row>
    <row r="659" spans="8:18">
      <c r="I659" s="5">
        <v>28</v>
      </c>
      <c r="J659" s="1" t="s">
        <v>203</v>
      </c>
      <c r="L659" s="1">
        <v>7</v>
      </c>
      <c r="M659" s="1">
        <v>1100</v>
      </c>
      <c r="N659" s="5">
        <f t="shared" si="141"/>
        <v>7700</v>
      </c>
      <c r="O659" s="1">
        <f t="shared" si="139"/>
        <v>15400</v>
      </c>
    </row>
    <row r="660" spans="8:18">
      <c r="H660" s="58" t="s">
        <v>106</v>
      </c>
      <c r="I660" s="6">
        <v>8</v>
      </c>
      <c r="J660" s="4" t="s">
        <v>203</v>
      </c>
      <c r="K660" s="4"/>
      <c r="L660" s="4">
        <v>2</v>
      </c>
      <c r="M660" s="27">
        <v>1170</v>
      </c>
      <c r="N660" s="6">
        <f>M660*L660</f>
        <v>2340</v>
      </c>
      <c r="O660" s="4">
        <f t="shared" si="139"/>
        <v>4680</v>
      </c>
      <c r="P660" s="4"/>
      <c r="Q660" s="4"/>
      <c r="R660" s="27"/>
    </row>
    <row r="661" spans="8:18">
      <c r="I661" s="5">
        <v>12</v>
      </c>
      <c r="J661" s="1" t="s">
        <v>203</v>
      </c>
      <c r="L661" s="1">
        <v>3</v>
      </c>
      <c r="M661" s="1">
        <v>1170</v>
      </c>
      <c r="N661" s="5">
        <f t="shared" ref="N661:N665" si="142">M661*L661</f>
        <v>3510</v>
      </c>
      <c r="O661" s="1">
        <f t="shared" si="139"/>
        <v>7020</v>
      </c>
    </row>
    <row r="662" spans="8:18">
      <c r="I662" s="5">
        <v>16</v>
      </c>
      <c r="J662" s="1" t="s">
        <v>203</v>
      </c>
      <c r="L662" s="1">
        <v>4</v>
      </c>
      <c r="M662" s="1">
        <v>1170</v>
      </c>
      <c r="N662" s="5">
        <f t="shared" si="142"/>
        <v>4680</v>
      </c>
      <c r="O662" s="1">
        <f t="shared" si="139"/>
        <v>9360</v>
      </c>
    </row>
    <row r="663" spans="8:18">
      <c r="I663" s="5">
        <v>20</v>
      </c>
      <c r="J663" s="1" t="s">
        <v>203</v>
      </c>
      <c r="L663" s="1">
        <v>5</v>
      </c>
      <c r="M663" s="1">
        <v>1170</v>
      </c>
      <c r="N663" s="5">
        <f t="shared" si="142"/>
        <v>5850</v>
      </c>
      <c r="O663" s="1">
        <f t="shared" si="139"/>
        <v>11700</v>
      </c>
    </row>
    <row r="664" spans="8:18">
      <c r="I664" s="5">
        <v>24</v>
      </c>
      <c r="J664" s="1" t="s">
        <v>203</v>
      </c>
      <c r="L664" s="1">
        <v>6</v>
      </c>
      <c r="M664" s="1">
        <v>1170</v>
      </c>
      <c r="N664" s="5">
        <f t="shared" si="142"/>
        <v>7020</v>
      </c>
      <c r="O664" s="1">
        <f t="shared" si="139"/>
        <v>14040</v>
      </c>
    </row>
    <row r="665" spans="8:18">
      <c r="I665" s="5">
        <v>28</v>
      </c>
      <c r="J665" s="1" t="s">
        <v>203</v>
      </c>
      <c r="L665" s="1">
        <v>7</v>
      </c>
      <c r="M665" s="1">
        <v>1170</v>
      </c>
      <c r="N665" s="5">
        <f t="shared" si="142"/>
        <v>8190</v>
      </c>
      <c r="O665" s="1">
        <f t="shared" si="139"/>
        <v>16380</v>
      </c>
    </row>
    <row r="666" spans="8:18">
      <c r="H666" s="58" t="s">
        <v>99</v>
      </c>
      <c r="I666" s="6">
        <v>8</v>
      </c>
      <c r="J666" s="4" t="s">
        <v>203</v>
      </c>
      <c r="K666" s="4"/>
      <c r="L666" s="4">
        <v>2</v>
      </c>
      <c r="M666" s="27">
        <v>1200</v>
      </c>
      <c r="N666" s="6">
        <f>M666*L666</f>
        <v>2400</v>
      </c>
      <c r="O666" s="4">
        <f t="shared" si="139"/>
        <v>4800</v>
      </c>
      <c r="P666" s="4"/>
      <c r="Q666" s="4"/>
      <c r="R666" s="27"/>
    </row>
    <row r="667" spans="8:18">
      <c r="I667" s="5">
        <v>12</v>
      </c>
      <c r="J667" s="1" t="s">
        <v>203</v>
      </c>
      <c r="L667" s="1">
        <v>3</v>
      </c>
      <c r="M667" s="1">
        <v>1200</v>
      </c>
      <c r="N667" s="5">
        <f t="shared" ref="N667:N671" si="143">M667*L667</f>
        <v>3600</v>
      </c>
      <c r="O667" s="1">
        <f t="shared" si="139"/>
        <v>7200</v>
      </c>
    </row>
    <row r="668" spans="8:18">
      <c r="I668" s="5">
        <v>16</v>
      </c>
      <c r="J668" s="1" t="s">
        <v>203</v>
      </c>
      <c r="L668" s="1">
        <v>4</v>
      </c>
      <c r="M668" s="1">
        <v>1200</v>
      </c>
      <c r="N668" s="5">
        <f t="shared" si="143"/>
        <v>4800</v>
      </c>
      <c r="O668" s="1">
        <f t="shared" si="139"/>
        <v>9600</v>
      </c>
    </row>
    <row r="669" spans="8:18">
      <c r="I669" s="5">
        <v>20</v>
      </c>
      <c r="J669" s="1" t="s">
        <v>203</v>
      </c>
      <c r="L669" s="1">
        <v>5</v>
      </c>
      <c r="M669" s="1">
        <v>1200</v>
      </c>
      <c r="N669" s="5">
        <f t="shared" si="143"/>
        <v>6000</v>
      </c>
      <c r="O669" s="1">
        <f t="shared" si="139"/>
        <v>12000</v>
      </c>
    </row>
    <row r="670" spans="8:18">
      <c r="I670" s="5">
        <v>24</v>
      </c>
      <c r="J670" s="1" t="s">
        <v>203</v>
      </c>
      <c r="L670" s="1">
        <v>6</v>
      </c>
      <c r="M670" s="1">
        <v>1200</v>
      </c>
      <c r="N670" s="5">
        <f t="shared" si="143"/>
        <v>7200</v>
      </c>
      <c r="O670" s="1">
        <f t="shared" si="139"/>
        <v>14400</v>
      </c>
    </row>
    <row r="671" spans="8:18">
      <c r="I671" s="5">
        <v>28</v>
      </c>
      <c r="J671" s="1" t="s">
        <v>203</v>
      </c>
      <c r="L671" s="1">
        <v>7</v>
      </c>
      <c r="M671" s="1">
        <v>1200</v>
      </c>
      <c r="N671" s="5">
        <f t="shared" si="143"/>
        <v>8400</v>
      </c>
      <c r="O671" s="1">
        <f t="shared" si="139"/>
        <v>16800</v>
      </c>
    </row>
    <row r="672" spans="8:18">
      <c r="H672" s="58" t="s">
        <v>136</v>
      </c>
      <c r="I672" s="6">
        <v>8</v>
      </c>
      <c r="J672" s="4" t="s">
        <v>203</v>
      </c>
      <c r="K672" s="4"/>
      <c r="L672" s="4">
        <v>2</v>
      </c>
      <c r="M672" s="27">
        <v>1250</v>
      </c>
      <c r="N672" s="6">
        <f>M672*L672</f>
        <v>2500</v>
      </c>
      <c r="O672" s="4">
        <f t="shared" si="139"/>
        <v>5000</v>
      </c>
      <c r="P672" s="4"/>
      <c r="Q672" s="4"/>
      <c r="R672" s="27"/>
    </row>
    <row r="673" spans="8:18">
      <c r="I673" s="5">
        <v>12</v>
      </c>
      <c r="J673" s="1" t="s">
        <v>203</v>
      </c>
      <c r="L673" s="1">
        <v>3</v>
      </c>
      <c r="M673" s="1">
        <v>1250</v>
      </c>
      <c r="N673" s="5">
        <f t="shared" ref="N673:N695" si="144">M673*L673</f>
        <v>3750</v>
      </c>
      <c r="O673" s="1">
        <f t="shared" si="139"/>
        <v>7500</v>
      </c>
    </row>
    <row r="674" spans="8:18">
      <c r="I674" s="5">
        <v>16</v>
      </c>
      <c r="J674" s="1" t="s">
        <v>203</v>
      </c>
      <c r="L674" s="1">
        <v>4</v>
      </c>
      <c r="M674" s="1">
        <v>1250</v>
      </c>
      <c r="N674" s="5">
        <f t="shared" si="144"/>
        <v>5000</v>
      </c>
      <c r="O674" s="1">
        <f t="shared" si="139"/>
        <v>10000</v>
      </c>
    </row>
    <row r="675" spans="8:18">
      <c r="I675" s="5">
        <v>20</v>
      </c>
      <c r="J675" s="1" t="s">
        <v>203</v>
      </c>
      <c r="L675" s="1">
        <v>5</v>
      </c>
      <c r="M675" s="1">
        <v>1250</v>
      </c>
      <c r="N675" s="5">
        <f t="shared" si="144"/>
        <v>6250</v>
      </c>
      <c r="O675" s="1">
        <f t="shared" si="139"/>
        <v>12500</v>
      </c>
    </row>
    <row r="676" spans="8:18">
      <c r="I676" s="5">
        <v>24</v>
      </c>
      <c r="J676" s="1" t="s">
        <v>203</v>
      </c>
      <c r="L676" s="1">
        <v>6</v>
      </c>
      <c r="M676" s="1">
        <v>1250</v>
      </c>
      <c r="N676" s="5">
        <f t="shared" si="144"/>
        <v>7500</v>
      </c>
      <c r="O676" s="1">
        <f t="shared" si="139"/>
        <v>15000</v>
      </c>
    </row>
    <row r="677" spans="8:18">
      <c r="I677" s="5">
        <v>28</v>
      </c>
      <c r="J677" s="1" t="s">
        <v>203</v>
      </c>
      <c r="L677" s="1">
        <v>7</v>
      </c>
      <c r="M677" s="1">
        <v>1250</v>
      </c>
      <c r="N677" s="5">
        <f t="shared" si="144"/>
        <v>8750</v>
      </c>
      <c r="O677" s="1">
        <f t="shared" si="139"/>
        <v>17500</v>
      </c>
    </row>
    <row r="678" spans="8:18">
      <c r="H678" s="25" t="s">
        <v>160</v>
      </c>
      <c r="I678" s="6">
        <v>8</v>
      </c>
      <c r="J678" s="4" t="s">
        <v>203</v>
      </c>
      <c r="K678" s="4"/>
      <c r="L678" s="4">
        <v>2</v>
      </c>
      <c r="M678" s="27">
        <v>1100</v>
      </c>
      <c r="N678" s="6">
        <f t="shared" si="144"/>
        <v>2200</v>
      </c>
      <c r="O678" s="4">
        <f t="shared" si="139"/>
        <v>4400</v>
      </c>
      <c r="P678" s="4"/>
      <c r="Q678" s="4"/>
      <c r="R678" s="27"/>
    </row>
    <row r="679" spans="8:18">
      <c r="I679" s="5">
        <v>12</v>
      </c>
      <c r="J679" s="1" t="s">
        <v>203</v>
      </c>
      <c r="L679" s="1">
        <v>3</v>
      </c>
      <c r="M679" s="1">
        <v>1100</v>
      </c>
      <c r="N679" s="5">
        <f t="shared" si="144"/>
        <v>3300</v>
      </c>
      <c r="O679" s="1">
        <f t="shared" si="139"/>
        <v>6600</v>
      </c>
    </row>
    <row r="680" spans="8:18">
      <c r="I680" s="5">
        <v>16</v>
      </c>
      <c r="J680" s="1" t="s">
        <v>203</v>
      </c>
      <c r="L680" s="1">
        <v>4</v>
      </c>
      <c r="M680" s="1">
        <v>1100</v>
      </c>
      <c r="N680" s="5">
        <f t="shared" si="144"/>
        <v>4400</v>
      </c>
      <c r="O680" s="1">
        <f t="shared" si="139"/>
        <v>8800</v>
      </c>
    </row>
    <row r="681" spans="8:18">
      <c r="I681" s="5">
        <v>20</v>
      </c>
      <c r="J681" s="1" t="s">
        <v>203</v>
      </c>
      <c r="L681" s="1">
        <v>5</v>
      </c>
      <c r="M681" s="1">
        <v>1100</v>
      </c>
      <c r="N681" s="5">
        <f t="shared" si="144"/>
        <v>5500</v>
      </c>
      <c r="O681" s="1">
        <f t="shared" si="139"/>
        <v>11000</v>
      </c>
    </row>
    <row r="682" spans="8:18">
      <c r="I682" s="5">
        <v>24</v>
      </c>
      <c r="J682" s="1" t="s">
        <v>203</v>
      </c>
      <c r="L682" s="1">
        <v>6</v>
      </c>
      <c r="M682" s="1">
        <v>1100</v>
      </c>
      <c r="N682" s="5">
        <f t="shared" si="144"/>
        <v>6600</v>
      </c>
      <c r="O682" s="1">
        <f t="shared" si="139"/>
        <v>13200</v>
      </c>
    </row>
    <row r="683" spans="8:18">
      <c r="I683" s="5">
        <v>28</v>
      </c>
      <c r="J683" s="1" t="s">
        <v>203</v>
      </c>
      <c r="L683" s="1">
        <v>7</v>
      </c>
      <c r="M683" s="1">
        <v>1100</v>
      </c>
      <c r="N683" s="5">
        <f t="shared" si="144"/>
        <v>7700</v>
      </c>
      <c r="O683" s="1">
        <f t="shared" si="139"/>
        <v>15400</v>
      </c>
    </row>
    <row r="684" spans="8:18">
      <c r="H684" s="25" t="s">
        <v>105</v>
      </c>
      <c r="I684" s="6">
        <v>8</v>
      </c>
      <c r="J684" s="4" t="s">
        <v>189</v>
      </c>
      <c r="K684" s="4"/>
      <c r="L684" s="4">
        <v>2</v>
      </c>
      <c r="M684" s="27">
        <v>1110</v>
      </c>
      <c r="N684" s="6">
        <f t="shared" si="144"/>
        <v>2220</v>
      </c>
      <c r="O684" s="4">
        <f t="shared" si="139"/>
        <v>4440</v>
      </c>
      <c r="P684" s="4"/>
      <c r="Q684" s="4"/>
      <c r="R684" s="27"/>
    </row>
    <row r="685" spans="8:18">
      <c r="I685" s="5">
        <v>12</v>
      </c>
      <c r="J685" s="1" t="s">
        <v>190</v>
      </c>
      <c r="L685" s="1">
        <v>3</v>
      </c>
      <c r="M685" s="1">
        <v>1110</v>
      </c>
      <c r="N685" s="5">
        <f t="shared" si="144"/>
        <v>3330</v>
      </c>
      <c r="O685" s="1">
        <f t="shared" si="139"/>
        <v>6660</v>
      </c>
    </row>
    <row r="686" spans="8:18">
      <c r="I686" s="5">
        <v>16</v>
      </c>
      <c r="J686" s="1" t="s">
        <v>190</v>
      </c>
      <c r="L686" s="1">
        <v>4</v>
      </c>
      <c r="M686" s="1">
        <v>1110</v>
      </c>
      <c r="N686" s="5">
        <f t="shared" si="144"/>
        <v>4440</v>
      </c>
      <c r="O686" s="1">
        <f t="shared" si="139"/>
        <v>8880</v>
      </c>
    </row>
    <row r="687" spans="8:18">
      <c r="I687" s="5">
        <v>20</v>
      </c>
      <c r="J687" s="1" t="s">
        <v>190</v>
      </c>
      <c r="L687" s="1">
        <v>5</v>
      </c>
      <c r="M687" s="1">
        <v>1110</v>
      </c>
      <c r="N687" s="5">
        <f t="shared" si="144"/>
        <v>5550</v>
      </c>
      <c r="O687" s="1">
        <f t="shared" si="139"/>
        <v>11100</v>
      </c>
    </row>
    <row r="688" spans="8:18">
      <c r="I688" s="5">
        <v>24</v>
      </c>
      <c r="J688" s="1" t="s">
        <v>190</v>
      </c>
      <c r="L688" s="1">
        <v>6</v>
      </c>
      <c r="M688" s="1">
        <v>1110</v>
      </c>
      <c r="N688" s="5">
        <f t="shared" si="144"/>
        <v>6660</v>
      </c>
      <c r="O688" s="1">
        <f t="shared" si="139"/>
        <v>13320</v>
      </c>
    </row>
    <row r="689" spans="5:37">
      <c r="I689" s="5">
        <v>28</v>
      </c>
      <c r="J689" s="1" t="s">
        <v>190</v>
      </c>
      <c r="L689" s="1">
        <v>7</v>
      </c>
      <c r="M689" s="1">
        <v>1110</v>
      </c>
      <c r="N689" s="5">
        <f t="shared" si="144"/>
        <v>7770</v>
      </c>
      <c r="O689" s="1">
        <f t="shared" si="139"/>
        <v>15540</v>
      </c>
    </row>
    <row r="690" spans="5:37">
      <c r="H690" s="25" t="s">
        <v>131</v>
      </c>
      <c r="I690" s="6">
        <v>8</v>
      </c>
      <c r="J690" s="4" t="s">
        <v>191</v>
      </c>
      <c r="K690" s="4"/>
      <c r="L690" s="4">
        <v>2</v>
      </c>
      <c r="M690" s="27">
        <v>1215</v>
      </c>
      <c r="N690" s="6">
        <f t="shared" si="144"/>
        <v>2430</v>
      </c>
      <c r="O690" s="4">
        <f t="shared" si="139"/>
        <v>4860</v>
      </c>
      <c r="P690" s="4"/>
      <c r="Q690" s="4"/>
      <c r="R690" s="27"/>
    </row>
    <row r="691" spans="5:37">
      <c r="I691" s="5">
        <v>12</v>
      </c>
      <c r="J691" s="1" t="s">
        <v>190</v>
      </c>
      <c r="L691" s="1">
        <v>3</v>
      </c>
      <c r="M691" s="1">
        <v>1215</v>
      </c>
      <c r="N691" s="5">
        <f t="shared" si="144"/>
        <v>3645</v>
      </c>
      <c r="O691" s="1">
        <f t="shared" si="139"/>
        <v>7290</v>
      </c>
    </row>
    <row r="692" spans="5:37">
      <c r="I692" s="5">
        <v>16</v>
      </c>
      <c r="J692" s="1" t="s">
        <v>190</v>
      </c>
      <c r="L692" s="1">
        <v>4</v>
      </c>
      <c r="M692" s="1">
        <v>1215</v>
      </c>
      <c r="N692" s="5">
        <f t="shared" si="144"/>
        <v>4860</v>
      </c>
      <c r="O692" s="1">
        <f t="shared" si="139"/>
        <v>9720</v>
      </c>
    </row>
    <row r="693" spans="5:37">
      <c r="I693" s="5">
        <v>20</v>
      </c>
      <c r="J693" s="1" t="s">
        <v>190</v>
      </c>
      <c r="L693" s="1">
        <v>5</v>
      </c>
      <c r="M693" s="1">
        <v>1215</v>
      </c>
      <c r="N693" s="5">
        <f t="shared" si="144"/>
        <v>6075</v>
      </c>
      <c r="O693" s="1">
        <f t="shared" si="139"/>
        <v>12150</v>
      </c>
    </row>
    <row r="694" spans="5:37">
      <c r="I694" s="5">
        <v>24</v>
      </c>
      <c r="J694" s="1" t="s">
        <v>190</v>
      </c>
      <c r="L694" s="1">
        <v>6</v>
      </c>
      <c r="M694" s="1">
        <v>1215</v>
      </c>
      <c r="N694" s="5">
        <f t="shared" si="144"/>
        <v>7290</v>
      </c>
      <c r="O694" s="1">
        <f t="shared" si="139"/>
        <v>14580</v>
      </c>
    </row>
    <row r="695" spans="5:37">
      <c r="I695" s="5">
        <v>28</v>
      </c>
      <c r="J695" s="1" t="s">
        <v>190</v>
      </c>
      <c r="L695" s="1">
        <v>7</v>
      </c>
      <c r="M695" s="1">
        <v>1215</v>
      </c>
      <c r="N695" s="5">
        <f t="shared" si="144"/>
        <v>8505</v>
      </c>
      <c r="O695" s="1">
        <f t="shared" si="139"/>
        <v>17010</v>
      </c>
    </row>
    <row r="697" spans="5:37">
      <c r="E697" s="6" t="s">
        <v>62</v>
      </c>
      <c r="F697" s="4"/>
      <c r="G697" s="4"/>
      <c r="H697" s="6"/>
      <c r="I697" s="4"/>
      <c r="J697" s="4"/>
      <c r="K697" s="4"/>
      <c r="L697" s="4"/>
      <c r="M697" s="4"/>
      <c r="N697" s="6"/>
      <c r="O697" s="4"/>
      <c r="P697" s="4"/>
      <c r="Q697" s="4"/>
      <c r="R697" s="4"/>
      <c r="S697" s="47"/>
      <c r="T697" s="4"/>
      <c r="U697" s="4"/>
      <c r="V697" s="4"/>
      <c r="W697" s="4"/>
      <c r="X697" s="4"/>
      <c r="Y697" s="6" t="s">
        <v>64</v>
      </c>
      <c r="Z697" s="4" t="s">
        <v>65</v>
      </c>
      <c r="AA697" s="4"/>
      <c r="AB697" s="6"/>
      <c r="AC697" s="4"/>
      <c r="AD697" s="6"/>
      <c r="AE697" s="4"/>
      <c r="AF697" s="4"/>
      <c r="AG697" s="6"/>
      <c r="AH697" s="4" t="s">
        <v>66</v>
      </c>
      <c r="AI697" s="4"/>
      <c r="AJ697" s="13"/>
      <c r="AK697" s="27"/>
    </row>
    <row r="698" spans="5:37">
      <c r="H698" s="5" t="s">
        <v>98</v>
      </c>
      <c r="I698" s="3" t="s">
        <v>106</v>
      </c>
      <c r="J698" s="1" t="s">
        <v>208</v>
      </c>
      <c r="K698" s="1" t="s">
        <v>207</v>
      </c>
      <c r="M698" s="33">
        <f>M633*2</f>
        <v>2340</v>
      </c>
      <c r="N698" s="1">
        <f>N633*2</f>
        <v>2340</v>
      </c>
      <c r="O698" s="1">
        <f>N698*2</f>
        <v>4680</v>
      </c>
      <c r="S698" s="50" t="s">
        <v>152</v>
      </c>
      <c r="U698" s="1" t="s">
        <v>207</v>
      </c>
      <c r="X698" s="1">
        <v>2000</v>
      </c>
      <c r="Y698" s="5">
        <f>X698</f>
        <v>2000</v>
      </c>
      <c r="Z698" s="1">
        <f>Y698*2</f>
        <v>4000</v>
      </c>
      <c r="AD698" s="5" t="s">
        <v>95</v>
      </c>
      <c r="AF698" s="68">
        <v>500</v>
      </c>
    </row>
    <row r="699" spans="5:37">
      <c r="I699" s="3" t="s">
        <v>99</v>
      </c>
      <c r="J699" s="1" t="s">
        <v>208</v>
      </c>
      <c r="M699" s="33">
        <f t="shared" ref="M699:N704" si="145">M634*2</f>
        <v>2400</v>
      </c>
      <c r="N699" s="1">
        <f t="shared" si="145"/>
        <v>2400</v>
      </c>
      <c r="O699" s="1">
        <f t="shared" ref="O699:O704" si="146">N699*2</f>
        <v>4800</v>
      </c>
      <c r="S699" s="50" t="s">
        <v>153</v>
      </c>
      <c r="U699" s="1" t="s">
        <v>207</v>
      </c>
      <c r="X699" s="1">
        <v>2000</v>
      </c>
      <c r="Y699" s="5">
        <f t="shared" ref="Y699:Y704" si="147">X699</f>
        <v>2000</v>
      </c>
      <c r="Z699" s="1">
        <f t="shared" ref="Z699:Z704" si="148">Y699*2</f>
        <v>4000</v>
      </c>
      <c r="AD699" s="5" t="s">
        <v>96</v>
      </c>
      <c r="AF699" s="68">
        <v>2000</v>
      </c>
    </row>
    <row r="700" spans="5:37">
      <c r="I700" s="3" t="s">
        <v>136</v>
      </c>
      <c r="J700" s="1" t="s">
        <v>208</v>
      </c>
      <c r="M700" s="33">
        <f t="shared" si="145"/>
        <v>2500</v>
      </c>
      <c r="N700" s="1">
        <f t="shared" si="145"/>
        <v>2500</v>
      </c>
      <c r="O700" s="1">
        <f t="shared" si="146"/>
        <v>5000</v>
      </c>
      <c r="S700" s="50" t="s">
        <v>154</v>
      </c>
      <c r="U700" s="1" t="s">
        <v>207</v>
      </c>
      <c r="X700" s="1">
        <v>500</v>
      </c>
      <c r="Y700" s="5">
        <f t="shared" si="147"/>
        <v>500</v>
      </c>
      <c r="Z700" s="1">
        <f t="shared" si="148"/>
        <v>1000</v>
      </c>
      <c r="AD700" s="5" t="s">
        <v>97</v>
      </c>
      <c r="AF700" s="68">
        <v>5000</v>
      </c>
    </row>
    <row r="701" spans="5:37">
      <c r="I701" s="3" t="s">
        <v>137</v>
      </c>
      <c r="J701" s="1" t="s">
        <v>208</v>
      </c>
      <c r="M701" s="33">
        <f t="shared" si="145"/>
        <v>2600</v>
      </c>
      <c r="N701" s="1">
        <f t="shared" si="145"/>
        <v>2600</v>
      </c>
      <c r="O701" s="1">
        <f t="shared" si="146"/>
        <v>5200</v>
      </c>
      <c r="S701" s="50" t="s">
        <v>155</v>
      </c>
      <c r="U701" s="1" t="s">
        <v>207</v>
      </c>
      <c r="X701" s="1">
        <v>500</v>
      </c>
      <c r="Y701" s="5">
        <f t="shared" si="147"/>
        <v>500</v>
      </c>
      <c r="Z701" s="1">
        <f t="shared" si="148"/>
        <v>1000</v>
      </c>
    </row>
    <row r="702" spans="5:37">
      <c r="I702" s="1" t="s">
        <v>138</v>
      </c>
      <c r="J702" s="1" t="s">
        <v>208</v>
      </c>
      <c r="M702" s="33">
        <f t="shared" si="145"/>
        <v>3600</v>
      </c>
      <c r="N702" s="1">
        <f t="shared" si="145"/>
        <v>3600</v>
      </c>
      <c r="O702" s="1">
        <f t="shared" si="146"/>
        <v>7200</v>
      </c>
      <c r="S702" s="50" t="s">
        <v>156</v>
      </c>
      <c r="U702" s="1" t="s">
        <v>207</v>
      </c>
      <c r="X702" s="1">
        <v>3000</v>
      </c>
      <c r="Y702" s="5">
        <f t="shared" si="147"/>
        <v>3000</v>
      </c>
      <c r="Z702" s="1">
        <f t="shared" si="148"/>
        <v>6000</v>
      </c>
    </row>
    <row r="703" spans="5:37">
      <c r="I703" s="1" t="s">
        <v>131</v>
      </c>
      <c r="J703" s="1" t="s">
        <v>208</v>
      </c>
      <c r="M703" s="33">
        <f t="shared" si="145"/>
        <v>2430</v>
      </c>
      <c r="N703" s="1">
        <f t="shared" si="145"/>
        <v>2430</v>
      </c>
      <c r="O703" s="1">
        <f t="shared" si="146"/>
        <v>4860</v>
      </c>
      <c r="S703" s="50" t="s">
        <v>157</v>
      </c>
      <c r="U703" s="1" t="s">
        <v>207</v>
      </c>
      <c r="X703" s="1">
        <v>5000</v>
      </c>
      <c r="Y703" s="5">
        <f t="shared" si="147"/>
        <v>5000</v>
      </c>
      <c r="Z703" s="1">
        <f t="shared" si="148"/>
        <v>10000</v>
      </c>
    </row>
    <row r="704" spans="5:37">
      <c r="I704" s="1" t="s">
        <v>91</v>
      </c>
      <c r="J704" s="1" t="s">
        <v>208</v>
      </c>
      <c r="M704" s="33">
        <f t="shared" si="145"/>
        <v>3100</v>
      </c>
      <c r="N704" s="1">
        <f t="shared" si="145"/>
        <v>3100</v>
      </c>
      <c r="O704" s="1">
        <f t="shared" si="146"/>
        <v>6200</v>
      </c>
      <c r="S704" s="50" t="s">
        <v>158</v>
      </c>
      <c r="U704" s="1" t="s">
        <v>207</v>
      </c>
      <c r="X704" s="1">
        <v>5000</v>
      </c>
      <c r="Y704" s="5">
        <f t="shared" si="147"/>
        <v>5000</v>
      </c>
      <c r="Z704" s="1">
        <f t="shared" si="148"/>
        <v>10000</v>
      </c>
    </row>
    <row r="706" spans="8:18">
      <c r="H706" s="5" t="s">
        <v>101</v>
      </c>
      <c r="I706" s="1" t="s">
        <v>186</v>
      </c>
      <c r="L706" s="1" t="s">
        <v>209</v>
      </c>
    </row>
    <row r="707" spans="8:18">
      <c r="H707" s="58" t="s">
        <v>102</v>
      </c>
      <c r="I707" s="6">
        <v>8</v>
      </c>
      <c r="J707" s="4" t="s">
        <v>207</v>
      </c>
      <c r="K707" s="4" t="s">
        <v>207</v>
      </c>
      <c r="L707" s="4">
        <v>2</v>
      </c>
      <c r="M707" s="4">
        <f>M642*2</f>
        <v>2000</v>
      </c>
      <c r="N707" s="6">
        <f>M707</f>
        <v>2000</v>
      </c>
      <c r="O707" s="4">
        <f>N707*2</f>
        <v>4000</v>
      </c>
      <c r="P707" s="4"/>
      <c r="Q707" s="4"/>
      <c r="R707" s="27"/>
    </row>
    <row r="708" spans="8:18">
      <c r="I708" s="5">
        <v>12</v>
      </c>
      <c r="J708" s="1" t="s">
        <v>207</v>
      </c>
      <c r="L708" s="1">
        <v>3</v>
      </c>
      <c r="M708" s="4">
        <f t="shared" ref="M708:M760" si="149">M643*2</f>
        <v>2000</v>
      </c>
      <c r="N708" s="6">
        <f t="shared" ref="N708:N760" si="150">M708</f>
        <v>2000</v>
      </c>
      <c r="O708" s="4">
        <f t="shared" ref="O708:O760" si="151">N708*2</f>
        <v>4000</v>
      </c>
    </row>
    <row r="709" spans="8:18">
      <c r="I709" s="5">
        <v>16</v>
      </c>
      <c r="J709" s="4" t="s">
        <v>207</v>
      </c>
      <c r="L709" s="1">
        <v>4</v>
      </c>
      <c r="M709" s="4">
        <f t="shared" si="149"/>
        <v>2000</v>
      </c>
      <c r="N709" s="6">
        <f t="shared" si="150"/>
        <v>2000</v>
      </c>
      <c r="O709" s="4">
        <f t="shared" si="151"/>
        <v>4000</v>
      </c>
    </row>
    <row r="710" spans="8:18">
      <c r="I710" s="5">
        <v>20</v>
      </c>
      <c r="J710" s="1" t="s">
        <v>207</v>
      </c>
      <c r="L710" s="1">
        <v>5</v>
      </c>
      <c r="M710" s="4">
        <f t="shared" si="149"/>
        <v>2000</v>
      </c>
      <c r="N710" s="6">
        <f t="shared" si="150"/>
        <v>2000</v>
      </c>
      <c r="O710" s="4">
        <f t="shared" si="151"/>
        <v>4000</v>
      </c>
    </row>
    <row r="711" spans="8:18">
      <c r="I711" s="5">
        <v>24</v>
      </c>
      <c r="J711" s="4" t="s">
        <v>207</v>
      </c>
      <c r="L711" s="1">
        <v>6</v>
      </c>
      <c r="M711" s="4">
        <f t="shared" si="149"/>
        <v>2000</v>
      </c>
      <c r="N711" s="6">
        <f t="shared" si="150"/>
        <v>2000</v>
      </c>
      <c r="O711" s="4">
        <f t="shared" si="151"/>
        <v>4000</v>
      </c>
    </row>
    <row r="712" spans="8:18">
      <c r="I712" s="5">
        <v>28</v>
      </c>
      <c r="J712" s="1" t="s">
        <v>207</v>
      </c>
      <c r="L712" s="1">
        <v>7</v>
      </c>
      <c r="M712" s="4">
        <f t="shared" si="149"/>
        <v>2000</v>
      </c>
      <c r="N712" s="6">
        <f t="shared" si="150"/>
        <v>2000</v>
      </c>
      <c r="O712" s="4">
        <f t="shared" si="151"/>
        <v>4000</v>
      </c>
    </row>
    <row r="713" spans="8:18">
      <c r="H713" s="58" t="s">
        <v>103</v>
      </c>
      <c r="I713" s="6">
        <v>8</v>
      </c>
      <c r="J713" s="4" t="s">
        <v>207</v>
      </c>
      <c r="K713" s="4"/>
      <c r="L713" s="4">
        <v>2</v>
      </c>
      <c r="M713" s="4">
        <f t="shared" si="149"/>
        <v>2100</v>
      </c>
      <c r="N713" s="6">
        <f t="shared" si="150"/>
        <v>2100</v>
      </c>
      <c r="O713" s="4">
        <f t="shared" si="151"/>
        <v>4200</v>
      </c>
      <c r="P713" s="4"/>
      <c r="Q713" s="4"/>
      <c r="R713" s="27"/>
    </row>
    <row r="714" spans="8:18">
      <c r="I714" s="5">
        <v>12</v>
      </c>
      <c r="J714" s="1" t="s">
        <v>207</v>
      </c>
      <c r="L714" s="1">
        <v>3</v>
      </c>
      <c r="M714" s="4">
        <f t="shared" si="149"/>
        <v>2100</v>
      </c>
      <c r="N714" s="6">
        <f t="shared" si="150"/>
        <v>2100</v>
      </c>
      <c r="O714" s="4">
        <f t="shared" si="151"/>
        <v>4200</v>
      </c>
    </row>
    <row r="715" spans="8:18">
      <c r="I715" s="5">
        <v>16</v>
      </c>
      <c r="J715" s="4" t="s">
        <v>207</v>
      </c>
      <c r="L715" s="1">
        <v>4</v>
      </c>
      <c r="M715" s="4">
        <f t="shared" si="149"/>
        <v>2100</v>
      </c>
      <c r="N715" s="6">
        <f t="shared" si="150"/>
        <v>2100</v>
      </c>
      <c r="O715" s="4">
        <f t="shared" si="151"/>
        <v>4200</v>
      </c>
    </row>
    <row r="716" spans="8:18">
      <c r="I716" s="5">
        <v>20</v>
      </c>
      <c r="J716" s="1" t="s">
        <v>207</v>
      </c>
      <c r="L716" s="1">
        <v>5</v>
      </c>
      <c r="M716" s="4">
        <f t="shared" si="149"/>
        <v>2100</v>
      </c>
      <c r="N716" s="6">
        <f t="shared" si="150"/>
        <v>2100</v>
      </c>
      <c r="O716" s="4">
        <f t="shared" si="151"/>
        <v>4200</v>
      </c>
    </row>
    <row r="717" spans="8:18">
      <c r="I717" s="5">
        <v>24</v>
      </c>
      <c r="J717" s="4" t="s">
        <v>207</v>
      </c>
      <c r="L717" s="1">
        <v>6</v>
      </c>
      <c r="M717" s="4">
        <f t="shared" si="149"/>
        <v>2100</v>
      </c>
      <c r="N717" s="6">
        <f t="shared" si="150"/>
        <v>2100</v>
      </c>
      <c r="O717" s="4">
        <f t="shared" si="151"/>
        <v>4200</v>
      </c>
    </row>
    <row r="718" spans="8:18">
      <c r="I718" s="5">
        <v>28</v>
      </c>
      <c r="J718" s="1" t="s">
        <v>207</v>
      </c>
      <c r="L718" s="1">
        <v>7</v>
      </c>
      <c r="M718" s="4">
        <f t="shared" si="149"/>
        <v>2100</v>
      </c>
      <c r="N718" s="6">
        <f t="shared" si="150"/>
        <v>2100</v>
      </c>
      <c r="O718" s="4">
        <f t="shared" si="151"/>
        <v>4200</v>
      </c>
    </row>
    <row r="719" spans="8:18">
      <c r="H719" s="58" t="s">
        <v>159</v>
      </c>
      <c r="I719" s="6">
        <v>8</v>
      </c>
      <c r="J719" s="4" t="s">
        <v>207</v>
      </c>
      <c r="K719" s="4"/>
      <c r="L719" s="4">
        <v>2</v>
      </c>
      <c r="M719" s="4">
        <f t="shared" si="149"/>
        <v>2200</v>
      </c>
      <c r="N719" s="6">
        <f t="shared" si="150"/>
        <v>2200</v>
      </c>
      <c r="O719" s="4">
        <f t="shared" si="151"/>
        <v>4400</v>
      </c>
      <c r="P719" s="4"/>
      <c r="Q719" s="4"/>
      <c r="R719" s="27"/>
    </row>
    <row r="720" spans="8:18">
      <c r="I720" s="5">
        <v>12</v>
      </c>
      <c r="J720" s="1" t="s">
        <v>207</v>
      </c>
      <c r="L720" s="1">
        <v>3</v>
      </c>
      <c r="M720" s="4">
        <f t="shared" si="149"/>
        <v>2200</v>
      </c>
      <c r="N720" s="6">
        <f t="shared" si="150"/>
        <v>2200</v>
      </c>
      <c r="O720" s="4">
        <f t="shared" si="151"/>
        <v>4400</v>
      </c>
    </row>
    <row r="721" spans="8:18">
      <c r="I721" s="5">
        <v>16</v>
      </c>
      <c r="J721" s="4" t="s">
        <v>207</v>
      </c>
      <c r="L721" s="1">
        <v>4</v>
      </c>
      <c r="M721" s="4">
        <f t="shared" si="149"/>
        <v>2200</v>
      </c>
      <c r="N721" s="6">
        <f t="shared" si="150"/>
        <v>2200</v>
      </c>
      <c r="O721" s="4">
        <f t="shared" si="151"/>
        <v>4400</v>
      </c>
    </row>
    <row r="722" spans="8:18">
      <c r="I722" s="5">
        <v>20</v>
      </c>
      <c r="J722" s="1" t="s">
        <v>207</v>
      </c>
      <c r="L722" s="1">
        <v>5</v>
      </c>
      <c r="M722" s="4">
        <f t="shared" si="149"/>
        <v>2200</v>
      </c>
      <c r="N722" s="6">
        <f t="shared" si="150"/>
        <v>2200</v>
      </c>
      <c r="O722" s="4">
        <f t="shared" si="151"/>
        <v>4400</v>
      </c>
    </row>
    <row r="723" spans="8:18">
      <c r="I723" s="5">
        <v>24</v>
      </c>
      <c r="J723" s="4" t="s">
        <v>207</v>
      </c>
      <c r="L723" s="1">
        <v>6</v>
      </c>
      <c r="M723" s="4">
        <f t="shared" si="149"/>
        <v>2200</v>
      </c>
      <c r="N723" s="6">
        <f t="shared" si="150"/>
        <v>2200</v>
      </c>
      <c r="O723" s="4">
        <f t="shared" si="151"/>
        <v>4400</v>
      </c>
    </row>
    <row r="724" spans="8:18">
      <c r="I724" s="5">
        <v>28</v>
      </c>
      <c r="J724" s="1" t="s">
        <v>207</v>
      </c>
      <c r="L724" s="1">
        <v>7</v>
      </c>
      <c r="M724" s="4">
        <f t="shared" si="149"/>
        <v>2200</v>
      </c>
      <c r="N724" s="6">
        <f t="shared" si="150"/>
        <v>2200</v>
      </c>
      <c r="O724" s="4">
        <f t="shared" si="151"/>
        <v>4400</v>
      </c>
    </row>
    <row r="725" spans="8:18">
      <c r="H725" s="58" t="s">
        <v>106</v>
      </c>
      <c r="I725" s="6">
        <v>8</v>
      </c>
      <c r="J725" s="4" t="s">
        <v>207</v>
      </c>
      <c r="K725" s="4"/>
      <c r="L725" s="4">
        <v>2</v>
      </c>
      <c r="M725" s="4">
        <f t="shared" si="149"/>
        <v>2340</v>
      </c>
      <c r="N725" s="6">
        <f t="shared" si="150"/>
        <v>2340</v>
      </c>
      <c r="O725" s="4">
        <f t="shared" si="151"/>
        <v>4680</v>
      </c>
      <c r="P725" s="4"/>
      <c r="Q725" s="4"/>
      <c r="R725" s="27"/>
    </row>
    <row r="726" spans="8:18">
      <c r="I726" s="5">
        <v>12</v>
      </c>
      <c r="J726" s="1" t="s">
        <v>207</v>
      </c>
      <c r="L726" s="1">
        <v>3</v>
      </c>
      <c r="M726" s="4">
        <f t="shared" si="149"/>
        <v>2340</v>
      </c>
      <c r="N726" s="6">
        <f t="shared" si="150"/>
        <v>2340</v>
      </c>
      <c r="O726" s="4">
        <f t="shared" si="151"/>
        <v>4680</v>
      </c>
    </row>
    <row r="727" spans="8:18">
      <c r="I727" s="5">
        <v>16</v>
      </c>
      <c r="J727" s="4" t="s">
        <v>207</v>
      </c>
      <c r="L727" s="1">
        <v>4</v>
      </c>
      <c r="M727" s="4">
        <f t="shared" si="149"/>
        <v>2340</v>
      </c>
      <c r="N727" s="6">
        <f t="shared" si="150"/>
        <v>2340</v>
      </c>
      <c r="O727" s="4">
        <f t="shared" si="151"/>
        <v>4680</v>
      </c>
    </row>
    <row r="728" spans="8:18">
      <c r="I728" s="5">
        <v>20</v>
      </c>
      <c r="J728" s="1" t="s">
        <v>207</v>
      </c>
      <c r="L728" s="1">
        <v>5</v>
      </c>
      <c r="M728" s="4">
        <f t="shared" si="149"/>
        <v>2340</v>
      </c>
      <c r="N728" s="6">
        <f t="shared" si="150"/>
        <v>2340</v>
      </c>
      <c r="O728" s="4">
        <f t="shared" si="151"/>
        <v>4680</v>
      </c>
    </row>
    <row r="729" spans="8:18">
      <c r="I729" s="5">
        <v>24</v>
      </c>
      <c r="J729" s="4" t="s">
        <v>207</v>
      </c>
      <c r="L729" s="1">
        <v>6</v>
      </c>
      <c r="M729" s="4">
        <f t="shared" si="149"/>
        <v>2340</v>
      </c>
      <c r="N729" s="6">
        <f t="shared" si="150"/>
        <v>2340</v>
      </c>
      <c r="O729" s="4">
        <f t="shared" si="151"/>
        <v>4680</v>
      </c>
    </row>
    <row r="730" spans="8:18">
      <c r="I730" s="5">
        <v>28</v>
      </c>
      <c r="J730" s="1" t="s">
        <v>207</v>
      </c>
      <c r="L730" s="1">
        <v>7</v>
      </c>
      <c r="M730" s="4">
        <f t="shared" si="149"/>
        <v>2340</v>
      </c>
      <c r="N730" s="6">
        <f t="shared" si="150"/>
        <v>2340</v>
      </c>
      <c r="O730" s="4">
        <f t="shared" si="151"/>
        <v>4680</v>
      </c>
    </row>
    <row r="731" spans="8:18">
      <c r="H731" s="58" t="s">
        <v>99</v>
      </c>
      <c r="I731" s="6">
        <v>8</v>
      </c>
      <c r="J731" s="4" t="s">
        <v>207</v>
      </c>
      <c r="K731" s="4"/>
      <c r="L731" s="4">
        <v>2</v>
      </c>
      <c r="M731" s="4">
        <f t="shared" si="149"/>
        <v>2400</v>
      </c>
      <c r="N731" s="6">
        <f t="shared" si="150"/>
        <v>2400</v>
      </c>
      <c r="O731" s="4">
        <f t="shared" si="151"/>
        <v>4800</v>
      </c>
      <c r="P731" s="4"/>
      <c r="Q731" s="4"/>
      <c r="R731" s="27"/>
    </row>
    <row r="732" spans="8:18">
      <c r="I732" s="5">
        <v>12</v>
      </c>
      <c r="J732" s="1" t="s">
        <v>207</v>
      </c>
      <c r="L732" s="1">
        <v>3</v>
      </c>
      <c r="M732" s="4">
        <f t="shared" si="149"/>
        <v>2400</v>
      </c>
      <c r="N732" s="6">
        <f>M732</f>
        <v>2400</v>
      </c>
      <c r="O732" s="4">
        <f t="shared" si="151"/>
        <v>4800</v>
      </c>
    </row>
    <row r="733" spans="8:18">
      <c r="I733" s="5">
        <v>16</v>
      </c>
      <c r="J733" s="4" t="s">
        <v>207</v>
      </c>
      <c r="L733" s="1">
        <v>4</v>
      </c>
      <c r="M733" s="4">
        <f t="shared" si="149"/>
        <v>2400</v>
      </c>
      <c r="N733" s="6">
        <f t="shared" si="150"/>
        <v>2400</v>
      </c>
      <c r="O733" s="4">
        <f t="shared" si="151"/>
        <v>4800</v>
      </c>
    </row>
    <row r="734" spans="8:18">
      <c r="I734" s="5">
        <v>20</v>
      </c>
      <c r="J734" s="1" t="s">
        <v>207</v>
      </c>
      <c r="L734" s="1">
        <v>5</v>
      </c>
      <c r="M734" s="4">
        <f t="shared" si="149"/>
        <v>2400</v>
      </c>
      <c r="N734" s="6">
        <f t="shared" si="150"/>
        <v>2400</v>
      </c>
      <c r="O734" s="4">
        <f t="shared" si="151"/>
        <v>4800</v>
      </c>
    </row>
    <row r="735" spans="8:18">
      <c r="I735" s="5">
        <v>24</v>
      </c>
      <c r="J735" s="4" t="s">
        <v>207</v>
      </c>
      <c r="L735" s="1">
        <v>6</v>
      </c>
      <c r="M735" s="4">
        <f t="shared" si="149"/>
        <v>2400</v>
      </c>
      <c r="N735" s="6">
        <f t="shared" si="150"/>
        <v>2400</v>
      </c>
      <c r="O735" s="4">
        <f t="shared" si="151"/>
        <v>4800</v>
      </c>
    </row>
    <row r="736" spans="8:18">
      <c r="I736" s="5">
        <v>28</v>
      </c>
      <c r="J736" s="1" t="s">
        <v>207</v>
      </c>
      <c r="L736" s="1">
        <v>7</v>
      </c>
      <c r="M736" s="4">
        <f t="shared" si="149"/>
        <v>2400</v>
      </c>
      <c r="N736" s="6">
        <f t="shared" si="150"/>
        <v>2400</v>
      </c>
      <c r="O736" s="4">
        <f t="shared" si="151"/>
        <v>4800</v>
      </c>
    </row>
    <row r="737" spans="8:18">
      <c r="H737" s="58" t="s">
        <v>136</v>
      </c>
      <c r="I737" s="6">
        <v>8</v>
      </c>
      <c r="J737" s="4" t="s">
        <v>207</v>
      </c>
      <c r="K737" s="4"/>
      <c r="L737" s="4">
        <v>2</v>
      </c>
      <c r="M737" s="4">
        <f>M672*2</f>
        <v>2500</v>
      </c>
      <c r="N737" s="6">
        <f t="shared" si="150"/>
        <v>2500</v>
      </c>
      <c r="O737" s="4">
        <f t="shared" si="151"/>
        <v>5000</v>
      </c>
      <c r="P737" s="4"/>
      <c r="Q737" s="4"/>
      <c r="R737" s="27"/>
    </row>
    <row r="738" spans="8:18">
      <c r="I738" s="5">
        <v>12</v>
      </c>
      <c r="J738" s="1" t="s">
        <v>207</v>
      </c>
      <c r="L738" s="1">
        <v>3</v>
      </c>
      <c r="M738" s="4">
        <f t="shared" si="149"/>
        <v>2500</v>
      </c>
      <c r="N738" s="6">
        <f t="shared" si="150"/>
        <v>2500</v>
      </c>
      <c r="O738" s="4">
        <f t="shared" si="151"/>
        <v>5000</v>
      </c>
    </row>
    <row r="739" spans="8:18">
      <c r="I739" s="5">
        <v>16</v>
      </c>
      <c r="J739" s="4" t="s">
        <v>207</v>
      </c>
      <c r="L739" s="1">
        <v>4</v>
      </c>
      <c r="M739" s="4">
        <f t="shared" si="149"/>
        <v>2500</v>
      </c>
      <c r="N739" s="6">
        <f t="shared" si="150"/>
        <v>2500</v>
      </c>
      <c r="O739" s="4">
        <f t="shared" si="151"/>
        <v>5000</v>
      </c>
    </row>
    <row r="740" spans="8:18">
      <c r="I740" s="5">
        <v>20</v>
      </c>
      <c r="J740" s="1" t="s">
        <v>207</v>
      </c>
      <c r="L740" s="1">
        <v>5</v>
      </c>
      <c r="M740" s="4">
        <f t="shared" si="149"/>
        <v>2500</v>
      </c>
      <c r="N740" s="6">
        <f t="shared" si="150"/>
        <v>2500</v>
      </c>
      <c r="O740" s="4">
        <f t="shared" si="151"/>
        <v>5000</v>
      </c>
    </row>
    <row r="741" spans="8:18">
      <c r="I741" s="5">
        <v>24</v>
      </c>
      <c r="J741" s="4" t="s">
        <v>207</v>
      </c>
      <c r="L741" s="1">
        <v>6</v>
      </c>
      <c r="M741" s="4">
        <f t="shared" si="149"/>
        <v>2500</v>
      </c>
      <c r="N741" s="6">
        <f t="shared" si="150"/>
        <v>2500</v>
      </c>
      <c r="O741" s="4">
        <f t="shared" si="151"/>
        <v>5000</v>
      </c>
    </row>
    <row r="742" spans="8:18">
      <c r="I742" s="5">
        <v>28</v>
      </c>
      <c r="J742" s="1" t="s">
        <v>207</v>
      </c>
      <c r="L742" s="1">
        <v>7</v>
      </c>
      <c r="M742" s="4">
        <f t="shared" si="149"/>
        <v>2500</v>
      </c>
      <c r="N742" s="6">
        <f t="shared" si="150"/>
        <v>2500</v>
      </c>
      <c r="O742" s="4">
        <f t="shared" si="151"/>
        <v>5000</v>
      </c>
    </row>
    <row r="743" spans="8:18">
      <c r="H743" s="25" t="s">
        <v>160</v>
      </c>
      <c r="I743" s="6">
        <v>8</v>
      </c>
      <c r="J743" s="4" t="s">
        <v>207</v>
      </c>
      <c r="K743" s="4"/>
      <c r="L743" s="4">
        <v>2</v>
      </c>
      <c r="M743" s="4">
        <f t="shared" si="149"/>
        <v>2200</v>
      </c>
      <c r="N743" s="6">
        <f t="shared" si="150"/>
        <v>2200</v>
      </c>
      <c r="O743" s="4">
        <f t="shared" si="151"/>
        <v>4400</v>
      </c>
      <c r="P743" s="4"/>
      <c r="Q743" s="4"/>
      <c r="R743" s="27"/>
    </row>
    <row r="744" spans="8:18">
      <c r="I744" s="5">
        <v>12</v>
      </c>
      <c r="J744" s="1" t="s">
        <v>207</v>
      </c>
      <c r="L744" s="1">
        <v>3</v>
      </c>
      <c r="M744" s="4">
        <f t="shared" si="149"/>
        <v>2200</v>
      </c>
      <c r="N744" s="6">
        <f t="shared" si="150"/>
        <v>2200</v>
      </c>
      <c r="O744" s="4">
        <f t="shared" si="151"/>
        <v>4400</v>
      </c>
    </row>
    <row r="745" spans="8:18">
      <c r="I745" s="5">
        <v>16</v>
      </c>
      <c r="J745" s="4" t="s">
        <v>207</v>
      </c>
      <c r="L745" s="1">
        <v>4</v>
      </c>
      <c r="M745" s="4">
        <f t="shared" si="149"/>
        <v>2200</v>
      </c>
      <c r="N745" s="6">
        <f t="shared" si="150"/>
        <v>2200</v>
      </c>
      <c r="O745" s="4">
        <f t="shared" si="151"/>
        <v>4400</v>
      </c>
    </row>
    <row r="746" spans="8:18">
      <c r="I746" s="5">
        <v>20</v>
      </c>
      <c r="J746" s="1" t="s">
        <v>207</v>
      </c>
      <c r="L746" s="1">
        <v>5</v>
      </c>
      <c r="M746" s="4">
        <f t="shared" si="149"/>
        <v>2200</v>
      </c>
      <c r="N746" s="6">
        <f t="shared" si="150"/>
        <v>2200</v>
      </c>
      <c r="O746" s="4">
        <f t="shared" si="151"/>
        <v>4400</v>
      </c>
    </row>
    <row r="747" spans="8:18">
      <c r="I747" s="5">
        <v>24</v>
      </c>
      <c r="J747" s="4" t="s">
        <v>207</v>
      </c>
      <c r="L747" s="1">
        <v>6</v>
      </c>
      <c r="M747" s="4">
        <f t="shared" si="149"/>
        <v>2200</v>
      </c>
      <c r="N747" s="6">
        <f t="shared" si="150"/>
        <v>2200</v>
      </c>
      <c r="O747" s="4">
        <f t="shared" si="151"/>
        <v>4400</v>
      </c>
    </row>
    <row r="748" spans="8:18">
      <c r="I748" s="5">
        <v>28</v>
      </c>
      <c r="J748" s="1" t="s">
        <v>207</v>
      </c>
      <c r="L748" s="1">
        <v>7</v>
      </c>
      <c r="M748" s="4">
        <f t="shared" si="149"/>
        <v>2200</v>
      </c>
      <c r="N748" s="6">
        <f t="shared" si="150"/>
        <v>2200</v>
      </c>
      <c r="O748" s="4">
        <f>N748*2</f>
        <v>4400</v>
      </c>
    </row>
    <row r="749" spans="8:18">
      <c r="H749" s="25" t="s">
        <v>105</v>
      </c>
      <c r="I749" s="6">
        <v>8</v>
      </c>
      <c r="J749" s="4" t="s">
        <v>207</v>
      </c>
      <c r="K749" s="4"/>
      <c r="L749" s="4">
        <v>2</v>
      </c>
      <c r="M749" s="4">
        <f t="shared" si="149"/>
        <v>2220</v>
      </c>
      <c r="N749" s="6">
        <f t="shared" si="150"/>
        <v>2220</v>
      </c>
      <c r="O749" s="4">
        <f t="shared" si="151"/>
        <v>4440</v>
      </c>
      <c r="P749" s="4"/>
      <c r="Q749" s="4"/>
      <c r="R749" s="27"/>
    </row>
    <row r="750" spans="8:18">
      <c r="I750" s="5">
        <v>12</v>
      </c>
      <c r="J750" s="1" t="s">
        <v>207</v>
      </c>
      <c r="L750" s="1">
        <v>3</v>
      </c>
      <c r="M750" s="4">
        <f>M685*2</f>
        <v>2220</v>
      </c>
      <c r="N750" s="6">
        <f t="shared" si="150"/>
        <v>2220</v>
      </c>
      <c r="O750" s="4">
        <f t="shared" si="151"/>
        <v>4440</v>
      </c>
    </row>
    <row r="751" spans="8:18">
      <c r="I751" s="5">
        <v>16</v>
      </c>
      <c r="J751" s="4" t="s">
        <v>207</v>
      </c>
      <c r="L751" s="1">
        <v>4</v>
      </c>
      <c r="M751" s="4">
        <f t="shared" si="149"/>
        <v>2220</v>
      </c>
      <c r="N751" s="6">
        <f t="shared" si="150"/>
        <v>2220</v>
      </c>
      <c r="O751" s="4">
        <f t="shared" si="151"/>
        <v>4440</v>
      </c>
    </row>
    <row r="752" spans="8:18">
      <c r="I752" s="5">
        <v>20</v>
      </c>
      <c r="J752" s="1" t="s">
        <v>207</v>
      </c>
      <c r="L752" s="1">
        <v>5</v>
      </c>
      <c r="M752" s="4">
        <f t="shared" si="149"/>
        <v>2220</v>
      </c>
      <c r="N752" s="6">
        <f t="shared" si="150"/>
        <v>2220</v>
      </c>
      <c r="O752" s="4">
        <f t="shared" si="151"/>
        <v>4440</v>
      </c>
    </row>
    <row r="753" spans="5:37">
      <c r="I753" s="5">
        <v>24</v>
      </c>
      <c r="J753" s="4" t="s">
        <v>207</v>
      </c>
      <c r="L753" s="1">
        <v>6</v>
      </c>
      <c r="M753" s="4">
        <f t="shared" si="149"/>
        <v>2220</v>
      </c>
      <c r="N753" s="6">
        <f t="shared" si="150"/>
        <v>2220</v>
      </c>
      <c r="O753" s="4">
        <f t="shared" si="151"/>
        <v>4440</v>
      </c>
    </row>
    <row r="754" spans="5:37">
      <c r="I754" s="5">
        <v>28</v>
      </c>
      <c r="J754" s="1" t="s">
        <v>207</v>
      </c>
      <c r="L754" s="1">
        <v>7</v>
      </c>
      <c r="M754" s="4">
        <f t="shared" si="149"/>
        <v>2220</v>
      </c>
      <c r="N754" s="6">
        <f t="shared" si="150"/>
        <v>2220</v>
      </c>
      <c r="O754" s="4">
        <f t="shared" si="151"/>
        <v>4440</v>
      </c>
    </row>
    <row r="755" spans="5:37">
      <c r="H755" s="25" t="s">
        <v>131</v>
      </c>
      <c r="I755" s="6">
        <v>8</v>
      </c>
      <c r="J755" s="4" t="s">
        <v>207</v>
      </c>
      <c r="K755" s="4"/>
      <c r="L755" s="4">
        <v>2</v>
      </c>
      <c r="M755" s="4">
        <f t="shared" si="149"/>
        <v>2430</v>
      </c>
      <c r="N755" s="6">
        <f>M755</f>
        <v>2430</v>
      </c>
      <c r="O755" s="4">
        <f t="shared" si="151"/>
        <v>4860</v>
      </c>
      <c r="P755" s="4"/>
      <c r="Q755" s="4"/>
      <c r="R755" s="27"/>
    </row>
    <row r="756" spans="5:37">
      <c r="I756" s="5">
        <v>12</v>
      </c>
      <c r="J756" s="4" t="s">
        <v>207</v>
      </c>
      <c r="L756" s="1">
        <v>3</v>
      </c>
      <c r="M756" s="4">
        <f t="shared" si="149"/>
        <v>2430</v>
      </c>
      <c r="N756" s="6">
        <f t="shared" si="150"/>
        <v>2430</v>
      </c>
      <c r="O756" s="4">
        <f t="shared" si="151"/>
        <v>4860</v>
      </c>
    </row>
    <row r="757" spans="5:37">
      <c r="I757" s="5">
        <v>16</v>
      </c>
      <c r="J757" s="1" t="s">
        <v>207</v>
      </c>
      <c r="L757" s="1">
        <v>4</v>
      </c>
      <c r="M757" s="4">
        <f t="shared" si="149"/>
        <v>2430</v>
      </c>
      <c r="N757" s="6">
        <f t="shared" si="150"/>
        <v>2430</v>
      </c>
      <c r="O757" s="4">
        <f t="shared" si="151"/>
        <v>4860</v>
      </c>
    </row>
    <row r="758" spans="5:37">
      <c r="I758" s="5">
        <v>20</v>
      </c>
      <c r="J758" s="4" t="s">
        <v>207</v>
      </c>
      <c r="L758" s="1">
        <v>5</v>
      </c>
      <c r="M758" s="4">
        <f t="shared" si="149"/>
        <v>2430</v>
      </c>
      <c r="N758" s="6">
        <f t="shared" si="150"/>
        <v>2430</v>
      </c>
      <c r="O758" s="4">
        <f t="shared" si="151"/>
        <v>4860</v>
      </c>
    </row>
    <row r="759" spans="5:37">
      <c r="I759" s="5">
        <v>24</v>
      </c>
      <c r="J759" s="1" t="s">
        <v>207</v>
      </c>
      <c r="L759" s="1">
        <v>6</v>
      </c>
      <c r="M759" s="4">
        <f t="shared" si="149"/>
        <v>2430</v>
      </c>
      <c r="N759" s="6">
        <f t="shared" si="150"/>
        <v>2430</v>
      </c>
      <c r="O759" s="4">
        <f t="shared" si="151"/>
        <v>4860</v>
      </c>
    </row>
    <row r="760" spans="5:37">
      <c r="I760" s="5">
        <v>28</v>
      </c>
      <c r="J760" s="4" t="s">
        <v>207</v>
      </c>
      <c r="L760" s="1">
        <v>7</v>
      </c>
      <c r="M760" s="4">
        <f t="shared" si="149"/>
        <v>2430</v>
      </c>
      <c r="N760" s="6">
        <f t="shared" si="150"/>
        <v>2430</v>
      </c>
      <c r="O760" s="4">
        <f t="shared" si="151"/>
        <v>4860</v>
      </c>
    </row>
    <row r="762" spans="5:37">
      <c r="E762" s="6" t="s">
        <v>210</v>
      </c>
      <c r="F762" s="4"/>
      <c r="G762" s="4"/>
      <c r="H762" s="6"/>
      <c r="I762" s="4"/>
      <c r="J762" s="4"/>
      <c r="K762" s="4"/>
      <c r="L762" s="4"/>
      <c r="M762" s="4"/>
      <c r="N762" s="6"/>
      <c r="O762" s="4"/>
      <c r="P762" s="4"/>
      <c r="Q762" s="4"/>
      <c r="R762" s="4"/>
      <c r="S762" s="47"/>
      <c r="T762" s="4"/>
      <c r="U762" s="4"/>
      <c r="V762" s="4"/>
      <c r="W762" s="4"/>
      <c r="X762" s="4"/>
      <c r="Y762" s="6" t="s">
        <v>64</v>
      </c>
      <c r="Z762" s="6" t="s">
        <v>65</v>
      </c>
      <c r="AA762" s="4"/>
      <c r="AB762" s="6"/>
      <c r="AC762" s="4"/>
      <c r="AD762" s="6"/>
      <c r="AE762" s="4"/>
      <c r="AF762" s="4"/>
      <c r="AG762" s="6"/>
      <c r="AH762" s="4" t="s">
        <v>66</v>
      </c>
      <c r="AI762" s="4"/>
      <c r="AJ762" s="13"/>
      <c r="AK762" s="27"/>
    </row>
    <row r="763" spans="5:37">
      <c r="H763" s="5" t="s">
        <v>98</v>
      </c>
      <c r="I763" s="3" t="s">
        <v>106</v>
      </c>
      <c r="J763" s="1" t="s">
        <v>203</v>
      </c>
      <c r="M763" s="1">
        <v>1170</v>
      </c>
      <c r="N763" s="5">
        <v>1170</v>
      </c>
      <c r="O763" s="1">
        <f>N763*2</f>
        <v>2340</v>
      </c>
      <c r="S763" s="50" t="s">
        <v>152</v>
      </c>
      <c r="U763" s="1" t="s">
        <v>206</v>
      </c>
      <c r="X763" s="1">
        <v>2000</v>
      </c>
      <c r="Y763" s="5">
        <f>X763</f>
        <v>2000</v>
      </c>
      <c r="Z763" s="1">
        <f>Y763*2</f>
        <v>4000</v>
      </c>
      <c r="AD763" s="5" t="s">
        <v>95</v>
      </c>
      <c r="AF763" s="68">
        <v>500</v>
      </c>
    </row>
    <row r="764" spans="5:37">
      <c r="I764" s="3" t="s">
        <v>99</v>
      </c>
      <c r="J764" s="1" t="s">
        <v>203</v>
      </c>
      <c r="M764" s="1">
        <v>1200</v>
      </c>
      <c r="N764" s="5">
        <v>1200</v>
      </c>
      <c r="O764" s="1">
        <f t="shared" ref="O764:O769" si="152">N764*2</f>
        <v>2400</v>
      </c>
      <c r="S764" s="50" t="s">
        <v>153</v>
      </c>
      <c r="U764" s="1" t="s">
        <v>206</v>
      </c>
      <c r="X764" s="1">
        <v>2000</v>
      </c>
      <c r="Y764" s="5">
        <f t="shared" ref="Y764:Y769" si="153">X764</f>
        <v>2000</v>
      </c>
      <c r="Z764" s="1">
        <f t="shared" ref="Z764:Z769" si="154">Y764*2</f>
        <v>4000</v>
      </c>
      <c r="AD764" s="5" t="s">
        <v>96</v>
      </c>
      <c r="AF764" s="68">
        <v>2000</v>
      </c>
    </row>
    <row r="765" spans="5:37">
      <c r="I765" s="3" t="s">
        <v>136</v>
      </c>
      <c r="J765" s="1" t="s">
        <v>203</v>
      </c>
      <c r="M765" s="1">
        <v>1250</v>
      </c>
      <c r="N765" s="5">
        <v>1250</v>
      </c>
      <c r="O765" s="1">
        <f t="shared" si="152"/>
        <v>2500</v>
      </c>
      <c r="S765" s="50" t="s">
        <v>154</v>
      </c>
      <c r="U765" s="1" t="s">
        <v>206</v>
      </c>
      <c r="X765" s="1">
        <v>500</v>
      </c>
      <c r="Y765" s="5">
        <f t="shared" si="153"/>
        <v>500</v>
      </c>
      <c r="Z765" s="1">
        <f t="shared" si="154"/>
        <v>1000</v>
      </c>
      <c r="AD765" s="5" t="s">
        <v>97</v>
      </c>
      <c r="AF765" s="68">
        <v>5000</v>
      </c>
    </row>
    <row r="766" spans="5:37">
      <c r="I766" s="3" t="s">
        <v>137</v>
      </c>
      <c r="J766" s="1" t="s">
        <v>203</v>
      </c>
      <c r="M766" s="1">
        <v>1300</v>
      </c>
      <c r="N766" s="5">
        <v>1300</v>
      </c>
      <c r="O766" s="1">
        <f t="shared" si="152"/>
        <v>2600</v>
      </c>
      <c r="S766" s="50" t="s">
        <v>155</v>
      </c>
      <c r="U766" s="1" t="s">
        <v>206</v>
      </c>
      <c r="X766" s="1">
        <v>500</v>
      </c>
      <c r="Y766" s="5">
        <f t="shared" si="153"/>
        <v>500</v>
      </c>
      <c r="Z766" s="1">
        <f t="shared" si="154"/>
        <v>1000</v>
      </c>
    </row>
    <row r="767" spans="5:37">
      <c r="I767" s="1" t="s">
        <v>138</v>
      </c>
      <c r="J767" s="1" t="s">
        <v>203</v>
      </c>
      <c r="M767" s="1">
        <v>1800</v>
      </c>
      <c r="N767" s="5">
        <v>1800</v>
      </c>
      <c r="O767" s="1">
        <f t="shared" si="152"/>
        <v>3600</v>
      </c>
      <c r="S767" s="50" t="s">
        <v>156</v>
      </c>
      <c r="U767" s="1" t="s">
        <v>206</v>
      </c>
      <c r="X767" s="1">
        <v>3000</v>
      </c>
      <c r="Y767" s="5">
        <f t="shared" si="153"/>
        <v>3000</v>
      </c>
      <c r="Z767" s="1">
        <f t="shared" si="154"/>
        <v>6000</v>
      </c>
    </row>
    <row r="768" spans="5:37">
      <c r="I768" s="1" t="s">
        <v>131</v>
      </c>
      <c r="J768" s="1" t="s">
        <v>203</v>
      </c>
      <c r="M768" s="1">
        <v>1215</v>
      </c>
      <c r="N768" s="5">
        <v>1215</v>
      </c>
      <c r="O768" s="1">
        <f t="shared" si="152"/>
        <v>2430</v>
      </c>
      <c r="S768" s="50" t="s">
        <v>157</v>
      </c>
      <c r="U768" s="1" t="s">
        <v>206</v>
      </c>
      <c r="X768" s="1">
        <v>5000</v>
      </c>
      <c r="Y768" s="5">
        <f t="shared" si="153"/>
        <v>5000</v>
      </c>
      <c r="Z768" s="1">
        <f t="shared" si="154"/>
        <v>10000</v>
      </c>
    </row>
    <row r="769" spans="8:26">
      <c r="I769" s="1" t="s">
        <v>91</v>
      </c>
      <c r="J769" s="1" t="s">
        <v>203</v>
      </c>
      <c r="M769" s="1">
        <v>1550</v>
      </c>
      <c r="N769" s="5">
        <v>1550</v>
      </c>
      <c r="O769" s="1">
        <f t="shared" si="152"/>
        <v>3100</v>
      </c>
      <c r="S769" s="50" t="s">
        <v>158</v>
      </c>
      <c r="U769" s="1" t="s">
        <v>206</v>
      </c>
      <c r="X769" s="1">
        <v>5000</v>
      </c>
      <c r="Y769" s="5">
        <f t="shared" si="153"/>
        <v>5000</v>
      </c>
      <c r="Z769" s="1">
        <f t="shared" si="154"/>
        <v>10000</v>
      </c>
    </row>
    <row r="771" spans="8:26">
      <c r="H771" s="5" t="s">
        <v>101</v>
      </c>
      <c r="I771" s="1" t="s">
        <v>186</v>
      </c>
      <c r="L771" s="1" t="s">
        <v>204</v>
      </c>
    </row>
    <row r="772" spans="8:26">
      <c r="H772" s="58" t="s">
        <v>102</v>
      </c>
      <c r="I772" s="6">
        <v>8</v>
      </c>
      <c r="J772" s="4" t="s">
        <v>203</v>
      </c>
      <c r="K772" s="4"/>
      <c r="L772" s="4">
        <v>2</v>
      </c>
      <c r="M772" s="27">
        <v>1000</v>
      </c>
      <c r="N772" s="6">
        <f>M772*L772</f>
        <v>2000</v>
      </c>
      <c r="O772" s="4">
        <f>N772*2</f>
        <v>4000</v>
      </c>
      <c r="P772" s="4"/>
      <c r="Q772" s="4"/>
      <c r="R772" s="27"/>
    </row>
    <row r="773" spans="8:26">
      <c r="I773" s="5">
        <v>12</v>
      </c>
      <c r="J773" s="1" t="s">
        <v>203</v>
      </c>
      <c r="L773" s="1">
        <v>3</v>
      </c>
      <c r="M773" s="1">
        <v>1000</v>
      </c>
      <c r="N773" s="5">
        <f t="shared" ref="N773:N777" si="155">M773*L773</f>
        <v>3000</v>
      </c>
      <c r="O773" s="1">
        <f t="shared" ref="O773:O825" si="156">N773*2</f>
        <v>6000</v>
      </c>
    </row>
    <row r="774" spans="8:26">
      <c r="I774" s="5">
        <v>16</v>
      </c>
      <c r="J774" s="1" t="s">
        <v>203</v>
      </c>
      <c r="L774" s="1">
        <v>4</v>
      </c>
      <c r="M774" s="1">
        <v>1000</v>
      </c>
      <c r="N774" s="5">
        <f t="shared" si="155"/>
        <v>4000</v>
      </c>
      <c r="O774" s="1">
        <f t="shared" si="156"/>
        <v>8000</v>
      </c>
    </row>
    <row r="775" spans="8:26">
      <c r="I775" s="5">
        <v>20</v>
      </c>
      <c r="J775" s="1" t="s">
        <v>203</v>
      </c>
      <c r="L775" s="1">
        <v>5</v>
      </c>
      <c r="M775" s="1">
        <v>1000</v>
      </c>
      <c r="N775" s="5">
        <f t="shared" si="155"/>
        <v>5000</v>
      </c>
      <c r="O775" s="1">
        <f t="shared" si="156"/>
        <v>10000</v>
      </c>
    </row>
    <row r="776" spans="8:26">
      <c r="I776" s="5">
        <v>24</v>
      </c>
      <c r="J776" s="1" t="s">
        <v>203</v>
      </c>
      <c r="L776" s="1">
        <v>6</v>
      </c>
      <c r="M776" s="1">
        <v>1000</v>
      </c>
      <c r="N776" s="5">
        <f t="shared" si="155"/>
        <v>6000</v>
      </c>
      <c r="O776" s="1">
        <f t="shared" si="156"/>
        <v>12000</v>
      </c>
    </row>
    <row r="777" spans="8:26">
      <c r="I777" s="5">
        <v>28</v>
      </c>
      <c r="J777" s="1" t="s">
        <v>203</v>
      </c>
      <c r="L777" s="1">
        <v>7</v>
      </c>
      <c r="M777" s="1">
        <v>1000</v>
      </c>
      <c r="N777" s="5">
        <f t="shared" si="155"/>
        <v>7000</v>
      </c>
      <c r="O777" s="1">
        <f t="shared" si="156"/>
        <v>14000</v>
      </c>
    </row>
    <row r="778" spans="8:26">
      <c r="H778" s="58" t="s">
        <v>103</v>
      </c>
      <c r="I778" s="6">
        <v>8</v>
      </c>
      <c r="J778" s="4" t="s">
        <v>203</v>
      </c>
      <c r="K778" s="4"/>
      <c r="L778" s="4">
        <v>2</v>
      </c>
      <c r="M778" s="27">
        <v>1050</v>
      </c>
      <c r="N778" s="6">
        <f>M778*L778</f>
        <v>2100</v>
      </c>
      <c r="O778" s="4">
        <f t="shared" si="156"/>
        <v>4200</v>
      </c>
      <c r="P778" s="4"/>
      <c r="Q778" s="4"/>
      <c r="R778" s="27"/>
    </row>
    <row r="779" spans="8:26">
      <c r="I779" s="5">
        <v>12</v>
      </c>
      <c r="J779" s="1" t="s">
        <v>203</v>
      </c>
      <c r="L779" s="1">
        <v>3</v>
      </c>
      <c r="M779" s="1">
        <v>1050</v>
      </c>
      <c r="N779" s="5">
        <f t="shared" ref="N779:N783" si="157">M779*L779</f>
        <v>3150</v>
      </c>
      <c r="O779" s="1">
        <f t="shared" si="156"/>
        <v>6300</v>
      </c>
    </row>
    <row r="780" spans="8:26">
      <c r="I780" s="5">
        <v>16</v>
      </c>
      <c r="J780" s="1" t="s">
        <v>203</v>
      </c>
      <c r="L780" s="1">
        <v>4</v>
      </c>
      <c r="M780" s="1">
        <v>1050</v>
      </c>
      <c r="N780" s="5">
        <f t="shared" si="157"/>
        <v>4200</v>
      </c>
      <c r="O780" s="1">
        <f t="shared" si="156"/>
        <v>8400</v>
      </c>
    </row>
    <row r="781" spans="8:26">
      <c r="I781" s="5">
        <v>20</v>
      </c>
      <c r="J781" s="1" t="s">
        <v>203</v>
      </c>
      <c r="L781" s="1">
        <v>5</v>
      </c>
      <c r="M781" s="1">
        <v>1050</v>
      </c>
      <c r="N781" s="5">
        <f t="shared" si="157"/>
        <v>5250</v>
      </c>
      <c r="O781" s="1">
        <f t="shared" si="156"/>
        <v>10500</v>
      </c>
    </row>
    <row r="782" spans="8:26">
      <c r="I782" s="5">
        <v>24</v>
      </c>
      <c r="J782" s="1" t="s">
        <v>203</v>
      </c>
      <c r="L782" s="1">
        <v>6</v>
      </c>
      <c r="M782" s="1">
        <v>1050</v>
      </c>
      <c r="N782" s="5">
        <f t="shared" si="157"/>
        <v>6300</v>
      </c>
      <c r="O782" s="1">
        <f t="shared" si="156"/>
        <v>12600</v>
      </c>
    </row>
    <row r="783" spans="8:26">
      <c r="I783" s="5">
        <v>28</v>
      </c>
      <c r="J783" s="1" t="s">
        <v>203</v>
      </c>
      <c r="L783" s="1">
        <v>7</v>
      </c>
      <c r="M783" s="1">
        <v>1050</v>
      </c>
      <c r="N783" s="5">
        <f t="shared" si="157"/>
        <v>7350</v>
      </c>
      <c r="O783" s="1">
        <f t="shared" si="156"/>
        <v>14700</v>
      </c>
    </row>
    <row r="784" spans="8:26">
      <c r="H784" s="58" t="s">
        <v>159</v>
      </c>
      <c r="I784" s="6">
        <v>8</v>
      </c>
      <c r="J784" s="4" t="s">
        <v>203</v>
      </c>
      <c r="K784" s="4"/>
      <c r="L784" s="4">
        <v>2</v>
      </c>
      <c r="M784" s="27">
        <v>1100</v>
      </c>
      <c r="N784" s="6">
        <f>M784*L784</f>
        <v>2200</v>
      </c>
      <c r="O784" s="4">
        <f t="shared" si="156"/>
        <v>4400</v>
      </c>
      <c r="P784" s="4"/>
      <c r="Q784" s="4"/>
      <c r="R784" s="27"/>
    </row>
    <row r="785" spans="8:18">
      <c r="I785" s="5">
        <v>12</v>
      </c>
      <c r="J785" s="1" t="s">
        <v>203</v>
      </c>
      <c r="L785" s="1">
        <v>3</v>
      </c>
      <c r="M785" s="1">
        <v>1100</v>
      </c>
      <c r="N785" s="5">
        <f t="shared" ref="N785:N789" si="158">M785*L785</f>
        <v>3300</v>
      </c>
      <c r="O785" s="1">
        <f t="shared" si="156"/>
        <v>6600</v>
      </c>
    </row>
    <row r="786" spans="8:18">
      <c r="I786" s="5">
        <v>16</v>
      </c>
      <c r="J786" s="1" t="s">
        <v>203</v>
      </c>
      <c r="L786" s="1">
        <v>4</v>
      </c>
      <c r="M786" s="1">
        <v>1100</v>
      </c>
      <c r="N786" s="5">
        <f t="shared" si="158"/>
        <v>4400</v>
      </c>
      <c r="O786" s="1">
        <f t="shared" si="156"/>
        <v>8800</v>
      </c>
    </row>
    <row r="787" spans="8:18">
      <c r="I787" s="5">
        <v>20</v>
      </c>
      <c r="J787" s="1" t="s">
        <v>203</v>
      </c>
      <c r="L787" s="1">
        <v>5</v>
      </c>
      <c r="M787" s="1">
        <v>1100</v>
      </c>
      <c r="N787" s="5">
        <f t="shared" si="158"/>
        <v>5500</v>
      </c>
      <c r="O787" s="1">
        <f t="shared" si="156"/>
        <v>11000</v>
      </c>
    </row>
    <row r="788" spans="8:18">
      <c r="I788" s="5">
        <v>24</v>
      </c>
      <c r="J788" s="1" t="s">
        <v>203</v>
      </c>
      <c r="L788" s="1">
        <v>6</v>
      </c>
      <c r="M788" s="1">
        <v>1100</v>
      </c>
      <c r="N788" s="5">
        <f t="shared" si="158"/>
        <v>6600</v>
      </c>
      <c r="O788" s="1">
        <f t="shared" si="156"/>
        <v>13200</v>
      </c>
    </row>
    <row r="789" spans="8:18">
      <c r="I789" s="5">
        <v>28</v>
      </c>
      <c r="J789" s="1" t="s">
        <v>203</v>
      </c>
      <c r="L789" s="1">
        <v>7</v>
      </c>
      <c r="M789" s="1">
        <v>1100</v>
      </c>
      <c r="N789" s="5">
        <f t="shared" si="158"/>
        <v>7700</v>
      </c>
      <c r="O789" s="1">
        <f t="shared" si="156"/>
        <v>15400</v>
      </c>
    </row>
    <row r="790" spans="8:18">
      <c r="H790" s="58" t="s">
        <v>106</v>
      </c>
      <c r="I790" s="6">
        <v>8</v>
      </c>
      <c r="J790" s="4" t="s">
        <v>203</v>
      </c>
      <c r="K790" s="4"/>
      <c r="L790" s="4">
        <v>2</v>
      </c>
      <c r="M790" s="27">
        <v>1170</v>
      </c>
      <c r="N790" s="6">
        <f>M790*L790</f>
        <v>2340</v>
      </c>
      <c r="O790" s="4">
        <f t="shared" si="156"/>
        <v>4680</v>
      </c>
      <c r="P790" s="4"/>
      <c r="Q790" s="4"/>
      <c r="R790" s="27"/>
    </row>
    <row r="791" spans="8:18">
      <c r="I791" s="5">
        <v>12</v>
      </c>
      <c r="J791" s="1" t="s">
        <v>203</v>
      </c>
      <c r="L791" s="1">
        <v>3</v>
      </c>
      <c r="M791" s="1">
        <v>1170</v>
      </c>
      <c r="N791" s="5">
        <f t="shared" ref="N791:N795" si="159">M791*L791</f>
        <v>3510</v>
      </c>
      <c r="O791" s="1">
        <f t="shared" si="156"/>
        <v>7020</v>
      </c>
    </row>
    <row r="792" spans="8:18">
      <c r="I792" s="5">
        <v>16</v>
      </c>
      <c r="J792" s="1" t="s">
        <v>203</v>
      </c>
      <c r="L792" s="1">
        <v>4</v>
      </c>
      <c r="M792" s="1">
        <v>1170</v>
      </c>
      <c r="N792" s="5">
        <f t="shared" si="159"/>
        <v>4680</v>
      </c>
      <c r="O792" s="1">
        <f t="shared" si="156"/>
        <v>9360</v>
      </c>
    </row>
    <row r="793" spans="8:18">
      <c r="I793" s="5">
        <v>20</v>
      </c>
      <c r="J793" s="1" t="s">
        <v>203</v>
      </c>
      <c r="L793" s="1">
        <v>5</v>
      </c>
      <c r="M793" s="1">
        <v>1170</v>
      </c>
      <c r="N793" s="5">
        <f t="shared" si="159"/>
        <v>5850</v>
      </c>
      <c r="O793" s="1">
        <f t="shared" si="156"/>
        <v>11700</v>
      </c>
    </row>
    <row r="794" spans="8:18">
      <c r="I794" s="5">
        <v>24</v>
      </c>
      <c r="J794" s="1" t="s">
        <v>203</v>
      </c>
      <c r="L794" s="1">
        <v>6</v>
      </c>
      <c r="M794" s="1">
        <v>1170</v>
      </c>
      <c r="N794" s="5">
        <f t="shared" si="159"/>
        <v>7020</v>
      </c>
      <c r="O794" s="1">
        <f t="shared" si="156"/>
        <v>14040</v>
      </c>
    </row>
    <row r="795" spans="8:18">
      <c r="I795" s="5">
        <v>28</v>
      </c>
      <c r="J795" s="1" t="s">
        <v>203</v>
      </c>
      <c r="L795" s="1">
        <v>7</v>
      </c>
      <c r="M795" s="1">
        <v>1170</v>
      </c>
      <c r="N795" s="5">
        <f t="shared" si="159"/>
        <v>8190</v>
      </c>
      <c r="O795" s="1">
        <f t="shared" si="156"/>
        <v>16380</v>
      </c>
    </row>
    <row r="796" spans="8:18">
      <c r="H796" s="58" t="s">
        <v>99</v>
      </c>
      <c r="I796" s="6">
        <v>8</v>
      </c>
      <c r="J796" s="4" t="s">
        <v>203</v>
      </c>
      <c r="K796" s="4"/>
      <c r="L796" s="4">
        <v>2</v>
      </c>
      <c r="M796" s="27">
        <v>1200</v>
      </c>
      <c r="N796" s="6">
        <f>M796*L796</f>
        <v>2400</v>
      </c>
      <c r="O796" s="4">
        <f t="shared" si="156"/>
        <v>4800</v>
      </c>
      <c r="P796" s="4"/>
      <c r="Q796" s="4"/>
      <c r="R796" s="27"/>
    </row>
    <row r="797" spans="8:18">
      <c r="I797" s="5">
        <v>12</v>
      </c>
      <c r="J797" s="1" t="s">
        <v>203</v>
      </c>
      <c r="L797" s="1">
        <v>3</v>
      </c>
      <c r="M797" s="1">
        <v>1200</v>
      </c>
      <c r="N797" s="5">
        <f t="shared" ref="N797:N801" si="160">M797*L797</f>
        <v>3600</v>
      </c>
      <c r="O797" s="1">
        <f t="shared" si="156"/>
        <v>7200</v>
      </c>
    </row>
    <row r="798" spans="8:18">
      <c r="I798" s="5">
        <v>16</v>
      </c>
      <c r="J798" s="1" t="s">
        <v>203</v>
      </c>
      <c r="L798" s="1">
        <v>4</v>
      </c>
      <c r="M798" s="1">
        <v>1200</v>
      </c>
      <c r="N798" s="5">
        <f t="shared" si="160"/>
        <v>4800</v>
      </c>
      <c r="O798" s="1">
        <f t="shared" si="156"/>
        <v>9600</v>
      </c>
    </row>
    <row r="799" spans="8:18">
      <c r="I799" s="5">
        <v>20</v>
      </c>
      <c r="J799" s="1" t="s">
        <v>203</v>
      </c>
      <c r="L799" s="1">
        <v>5</v>
      </c>
      <c r="M799" s="1">
        <v>1200</v>
      </c>
      <c r="N799" s="5">
        <f t="shared" si="160"/>
        <v>6000</v>
      </c>
      <c r="O799" s="1">
        <f t="shared" si="156"/>
        <v>12000</v>
      </c>
    </row>
    <row r="800" spans="8:18">
      <c r="I800" s="5">
        <v>24</v>
      </c>
      <c r="J800" s="1" t="s">
        <v>203</v>
      </c>
      <c r="L800" s="1">
        <v>6</v>
      </c>
      <c r="M800" s="1">
        <v>1200</v>
      </c>
      <c r="N800" s="5">
        <f t="shared" si="160"/>
        <v>7200</v>
      </c>
      <c r="O800" s="1">
        <f t="shared" si="156"/>
        <v>14400</v>
      </c>
    </row>
    <row r="801" spans="8:18">
      <c r="I801" s="5">
        <v>28</v>
      </c>
      <c r="J801" s="1" t="s">
        <v>203</v>
      </c>
      <c r="L801" s="1">
        <v>7</v>
      </c>
      <c r="M801" s="1">
        <v>1200</v>
      </c>
      <c r="N801" s="5">
        <f t="shared" si="160"/>
        <v>8400</v>
      </c>
      <c r="O801" s="1">
        <f t="shared" si="156"/>
        <v>16800</v>
      </c>
    </row>
    <row r="802" spans="8:18">
      <c r="H802" s="58" t="s">
        <v>136</v>
      </c>
      <c r="I802" s="6">
        <v>8</v>
      </c>
      <c r="J802" s="4" t="s">
        <v>203</v>
      </c>
      <c r="K802" s="4"/>
      <c r="L802" s="4">
        <v>2</v>
      </c>
      <c r="M802" s="27">
        <v>1250</v>
      </c>
      <c r="N802" s="6">
        <f>M802*L802</f>
        <v>2500</v>
      </c>
      <c r="O802" s="4">
        <f t="shared" si="156"/>
        <v>5000</v>
      </c>
      <c r="P802" s="4"/>
      <c r="Q802" s="4"/>
      <c r="R802" s="27"/>
    </row>
    <row r="803" spans="8:18">
      <c r="I803" s="5">
        <v>12</v>
      </c>
      <c r="J803" s="1" t="s">
        <v>203</v>
      </c>
      <c r="L803" s="1">
        <v>3</v>
      </c>
      <c r="M803" s="1">
        <v>1250</v>
      </c>
      <c r="N803" s="5">
        <f t="shared" ref="N803:N825" si="161">M803*L803</f>
        <v>3750</v>
      </c>
      <c r="O803" s="1">
        <f t="shared" si="156"/>
        <v>7500</v>
      </c>
    </row>
    <row r="804" spans="8:18">
      <c r="I804" s="5">
        <v>16</v>
      </c>
      <c r="J804" s="1" t="s">
        <v>203</v>
      </c>
      <c r="L804" s="1">
        <v>4</v>
      </c>
      <c r="M804" s="1">
        <v>1250</v>
      </c>
      <c r="N804" s="5">
        <f t="shared" si="161"/>
        <v>5000</v>
      </c>
      <c r="O804" s="1">
        <f t="shared" si="156"/>
        <v>10000</v>
      </c>
    </row>
    <row r="805" spans="8:18">
      <c r="I805" s="5">
        <v>20</v>
      </c>
      <c r="J805" s="1" t="s">
        <v>203</v>
      </c>
      <c r="L805" s="1">
        <v>5</v>
      </c>
      <c r="M805" s="1">
        <v>1250</v>
      </c>
      <c r="N805" s="5">
        <f t="shared" si="161"/>
        <v>6250</v>
      </c>
      <c r="O805" s="1">
        <f t="shared" si="156"/>
        <v>12500</v>
      </c>
    </row>
    <row r="806" spans="8:18">
      <c r="I806" s="5">
        <v>24</v>
      </c>
      <c r="J806" s="1" t="s">
        <v>203</v>
      </c>
      <c r="L806" s="1">
        <v>6</v>
      </c>
      <c r="M806" s="1">
        <v>1250</v>
      </c>
      <c r="N806" s="5">
        <f t="shared" si="161"/>
        <v>7500</v>
      </c>
      <c r="O806" s="1">
        <f t="shared" si="156"/>
        <v>15000</v>
      </c>
    </row>
    <row r="807" spans="8:18">
      <c r="I807" s="5">
        <v>28</v>
      </c>
      <c r="J807" s="1" t="s">
        <v>203</v>
      </c>
      <c r="L807" s="1">
        <v>7</v>
      </c>
      <c r="M807" s="1">
        <v>1250</v>
      </c>
      <c r="N807" s="5">
        <f t="shared" si="161"/>
        <v>8750</v>
      </c>
      <c r="O807" s="1">
        <f t="shared" si="156"/>
        <v>17500</v>
      </c>
    </row>
    <row r="808" spans="8:18">
      <c r="H808" s="25" t="s">
        <v>160</v>
      </c>
      <c r="I808" s="6">
        <v>8</v>
      </c>
      <c r="J808" s="4" t="s">
        <v>203</v>
      </c>
      <c r="K808" s="4"/>
      <c r="L808" s="4">
        <v>2</v>
      </c>
      <c r="M808" s="27">
        <v>1100</v>
      </c>
      <c r="N808" s="6">
        <f t="shared" si="161"/>
        <v>2200</v>
      </c>
      <c r="O808" s="4">
        <f t="shared" si="156"/>
        <v>4400</v>
      </c>
      <c r="P808" s="4"/>
      <c r="Q808" s="4"/>
      <c r="R808" s="27"/>
    </row>
    <row r="809" spans="8:18">
      <c r="I809" s="5">
        <v>12</v>
      </c>
      <c r="J809" s="1" t="s">
        <v>203</v>
      </c>
      <c r="L809" s="1">
        <v>3</v>
      </c>
      <c r="M809" s="1">
        <v>1100</v>
      </c>
      <c r="N809" s="5">
        <f t="shared" si="161"/>
        <v>3300</v>
      </c>
      <c r="O809" s="1">
        <f t="shared" si="156"/>
        <v>6600</v>
      </c>
    </row>
    <row r="810" spans="8:18">
      <c r="I810" s="5">
        <v>16</v>
      </c>
      <c r="J810" s="1" t="s">
        <v>203</v>
      </c>
      <c r="L810" s="1">
        <v>4</v>
      </c>
      <c r="M810" s="1">
        <v>1100</v>
      </c>
      <c r="N810" s="5">
        <f t="shared" si="161"/>
        <v>4400</v>
      </c>
      <c r="O810" s="1">
        <f t="shared" si="156"/>
        <v>8800</v>
      </c>
    </row>
    <row r="811" spans="8:18">
      <c r="I811" s="5">
        <v>20</v>
      </c>
      <c r="J811" s="1" t="s">
        <v>203</v>
      </c>
      <c r="L811" s="1">
        <v>5</v>
      </c>
      <c r="M811" s="1">
        <v>1100</v>
      </c>
      <c r="N811" s="5">
        <f t="shared" si="161"/>
        <v>5500</v>
      </c>
      <c r="O811" s="1">
        <f t="shared" si="156"/>
        <v>11000</v>
      </c>
    </row>
    <row r="812" spans="8:18">
      <c r="I812" s="5">
        <v>24</v>
      </c>
      <c r="J812" s="1" t="s">
        <v>203</v>
      </c>
      <c r="L812" s="1">
        <v>6</v>
      </c>
      <c r="M812" s="1">
        <v>1100</v>
      </c>
      <c r="N812" s="5">
        <f t="shared" si="161"/>
        <v>6600</v>
      </c>
      <c r="O812" s="1">
        <f t="shared" si="156"/>
        <v>13200</v>
      </c>
    </row>
    <row r="813" spans="8:18">
      <c r="I813" s="5">
        <v>28</v>
      </c>
      <c r="J813" s="1" t="s">
        <v>203</v>
      </c>
      <c r="L813" s="1">
        <v>7</v>
      </c>
      <c r="M813" s="1">
        <v>1100</v>
      </c>
      <c r="N813" s="5">
        <f t="shared" si="161"/>
        <v>7700</v>
      </c>
      <c r="O813" s="1">
        <f t="shared" si="156"/>
        <v>15400</v>
      </c>
    </row>
    <row r="814" spans="8:18">
      <c r="H814" s="25" t="s">
        <v>105</v>
      </c>
      <c r="I814" s="6">
        <v>8</v>
      </c>
      <c r="J814" s="4" t="s">
        <v>189</v>
      </c>
      <c r="K814" s="4"/>
      <c r="L814" s="4">
        <v>2</v>
      </c>
      <c r="M814" s="27">
        <v>1110</v>
      </c>
      <c r="N814" s="6">
        <f t="shared" si="161"/>
        <v>2220</v>
      </c>
      <c r="O814" s="4">
        <f t="shared" si="156"/>
        <v>4440</v>
      </c>
      <c r="P814" s="4"/>
      <c r="Q814" s="4"/>
      <c r="R814" s="27"/>
    </row>
    <row r="815" spans="8:18">
      <c r="I815" s="5">
        <v>12</v>
      </c>
      <c r="J815" s="1" t="s">
        <v>190</v>
      </c>
      <c r="L815" s="1">
        <v>3</v>
      </c>
      <c r="M815" s="1">
        <v>1110</v>
      </c>
      <c r="N815" s="5">
        <f t="shared" si="161"/>
        <v>3330</v>
      </c>
      <c r="O815" s="1">
        <f t="shared" si="156"/>
        <v>6660</v>
      </c>
    </row>
    <row r="816" spans="8:18">
      <c r="I816" s="5">
        <v>16</v>
      </c>
      <c r="J816" s="1" t="s">
        <v>190</v>
      </c>
      <c r="L816" s="1">
        <v>4</v>
      </c>
      <c r="M816" s="1">
        <v>1110</v>
      </c>
      <c r="N816" s="5">
        <f t="shared" si="161"/>
        <v>4440</v>
      </c>
      <c r="O816" s="1">
        <f t="shared" si="156"/>
        <v>8880</v>
      </c>
    </row>
    <row r="817" spans="1:38">
      <c r="I817" s="5">
        <v>20</v>
      </c>
      <c r="J817" s="1" t="s">
        <v>190</v>
      </c>
      <c r="L817" s="1">
        <v>5</v>
      </c>
      <c r="M817" s="1">
        <v>1110</v>
      </c>
      <c r="N817" s="5">
        <f t="shared" si="161"/>
        <v>5550</v>
      </c>
      <c r="O817" s="1">
        <f t="shared" si="156"/>
        <v>11100</v>
      </c>
    </row>
    <row r="818" spans="1:38">
      <c r="I818" s="5">
        <v>24</v>
      </c>
      <c r="J818" s="1" t="s">
        <v>190</v>
      </c>
      <c r="L818" s="1">
        <v>6</v>
      </c>
      <c r="M818" s="1">
        <v>1110</v>
      </c>
      <c r="N818" s="5">
        <f t="shared" si="161"/>
        <v>6660</v>
      </c>
      <c r="O818" s="1">
        <f t="shared" si="156"/>
        <v>13320</v>
      </c>
    </row>
    <row r="819" spans="1:38">
      <c r="I819" s="5">
        <v>28</v>
      </c>
      <c r="J819" s="1" t="s">
        <v>190</v>
      </c>
      <c r="L819" s="1">
        <v>7</v>
      </c>
      <c r="M819" s="1">
        <v>1110</v>
      </c>
      <c r="N819" s="5">
        <f t="shared" si="161"/>
        <v>7770</v>
      </c>
      <c r="O819" s="1">
        <f t="shared" si="156"/>
        <v>15540</v>
      </c>
    </row>
    <row r="820" spans="1:38">
      <c r="H820" s="25" t="s">
        <v>131</v>
      </c>
      <c r="I820" s="6">
        <v>8</v>
      </c>
      <c r="J820" s="4" t="s">
        <v>191</v>
      </c>
      <c r="K820" s="4"/>
      <c r="L820" s="4">
        <v>2</v>
      </c>
      <c r="M820" s="27">
        <v>1215</v>
      </c>
      <c r="N820" s="6">
        <f t="shared" si="161"/>
        <v>2430</v>
      </c>
      <c r="O820" s="4">
        <f t="shared" si="156"/>
        <v>4860</v>
      </c>
      <c r="P820" s="4"/>
      <c r="Q820" s="4"/>
      <c r="R820" s="27"/>
    </row>
    <row r="821" spans="1:38">
      <c r="I821" s="5">
        <v>12</v>
      </c>
      <c r="J821" s="1" t="s">
        <v>190</v>
      </c>
      <c r="L821" s="1">
        <v>3</v>
      </c>
      <c r="M821" s="1">
        <v>1215</v>
      </c>
      <c r="N821" s="5">
        <f t="shared" si="161"/>
        <v>3645</v>
      </c>
      <c r="O821" s="1">
        <f t="shared" si="156"/>
        <v>7290</v>
      </c>
    </row>
    <row r="822" spans="1:38">
      <c r="I822" s="5">
        <v>16</v>
      </c>
      <c r="J822" s="1" t="s">
        <v>190</v>
      </c>
      <c r="L822" s="1">
        <v>4</v>
      </c>
      <c r="M822" s="1">
        <v>1215</v>
      </c>
      <c r="N822" s="5">
        <f t="shared" si="161"/>
        <v>4860</v>
      </c>
      <c r="O822" s="1">
        <f t="shared" si="156"/>
        <v>9720</v>
      </c>
    </row>
    <row r="823" spans="1:38">
      <c r="I823" s="5">
        <v>20</v>
      </c>
      <c r="J823" s="1" t="s">
        <v>190</v>
      </c>
      <c r="L823" s="1">
        <v>5</v>
      </c>
      <c r="M823" s="1">
        <v>1215</v>
      </c>
      <c r="N823" s="5">
        <f t="shared" si="161"/>
        <v>6075</v>
      </c>
      <c r="O823" s="1">
        <f t="shared" si="156"/>
        <v>12150</v>
      </c>
    </row>
    <row r="824" spans="1:38">
      <c r="I824" s="5">
        <v>24</v>
      </c>
      <c r="J824" s="1" t="s">
        <v>190</v>
      </c>
      <c r="L824" s="1">
        <v>6</v>
      </c>
      <c r="M824" s="1">
        <v>1215</v>
      </c>
      <c r="N824" s="5">
        <f t="shared" si="161"/>
        <v>7290</v>
      </c>
      <c r="O824" s="1">
        <f t="shared" si="156"/>
        <v>14580</v>
      </c>
    </row>
    <row r="825" spans="1:38">
      <c r="I825" s="5">
        <v>28</v>
      </c>
      <c r="J825" s="1" t="s">
        <v>190</v>
      </c>
      <c r="L825" s="1">
        <v>7</v>
      </c>
      <c r="M825" s="1">
        <v>1215</v>
      </c>
      <c r="N825" s="5">
        <f t="shared" si="161"/>
        <v>8505</v>
      </c>
      <c r="O825" s="1">
        <f t="shared" si="156"/>
        <v>17010</v>
      </c>
    </row>
    <row r="827" spans="1:38" s="4" customFormat="1">
      <c r="A827" s="42"/>
      <c r="B827" s="55" t="s">
        <v>182</v>
      </c>
      <c r="C827" s="25" t="s">
        <v>15</v>
      </c>
      <c r="D827" s="6"/>
      <c r="E827" s="6" t="s">
        <v>104</v>
      </c>
      <c r="H827" s="6"/>
      <c r="J827" s="4" t="s">
        <v>220</v>
      </c>
      <c r="K827" s="4" t="s">
        <v>215</v>
      </c>
      <c r="N827" s="6" t="s">
        <v>211</v>
      </c>
      <c r="O827" s="4" t="s">
        <v>214</v>
      </c>
      <c r="P827" s="4" t="s">
        <v>212</v>
      </c>
      <c r="Q827" s="4" t="s">
        <v>213</v>
      </c>
      <c r="S827" s="6"/>
      <c r="Y827" s="6"/>
      <c r="AB827" s="6"/>
      <c r="AD827" s="6"/>
      <c r="AG827" s="6"/>
      <c r="AH827" s="4" t="s">
        <v>68</v>
      </c>
      <c r="AJ827" s="13"/>
      <c r="AL827" s="6"/>
    </row>
    <row r="828" spans="1:38">
      <c r="E828" s="5" t="s">
        <v>114</v>
      </c>
      <c r="H828" s="5" t="s">
        <v>99</v>
      </c>
      <c r="J828" s="1" t="s">
        <v>188</v>
      </c>
      <c r="M828" s="1">
        <v>1200</v>
      </c>
      <c r="N828" s="5">
        <v>1200</v>
      </c>
      <c r="O828" s="1">
        <f>N828*2</f>
        <v>2400</v>
      </c>
      <c r="P828" s="35">
        <f>M828/((297*210)/1575)</f>
        <v>30.303030303030301</v>
      </c>
      <c r="Q828" s="35">
        <f>P828*2</f>
        <v>60.606060606060602</v>
      </c>
    </row>
    <row r="829" spans="1:38">
      <c r="E829" s="5" t="s">
        <v>202</v>
      </c>
      <c r="F829" s="1">
        <f>75*21</f>
        <v>1575</v>
      </c>
      <c r="H829" s="5" t="s">
        <v>136</v>
      </c>
      <c r="J829" s="1" t="s">
        <v>188</v>
      </c>
      <c r="M829" s="1">
        <v>1250</v>
      </c>
      <c r="N829" s="5">
        <v>1250</v>
      </c>
      <c r="O829" s="1">
        <f t="shared" ref="O829:O845" si="162">N829*2</f>
        <v>2500</v>
      </c>
      <c r="P829" s="35">
        <f t="shared" ref="P829:P845" si="163">M829/((297*210)/1575)</f>
        <v>31.565656565656564</v>
      </c>
      <c r="Q829" s="35">
        <f t="shared" ref="Q829:Q845" si="164">P829*2</f>
        <v>63.131313131313128</v>
      </c>
    </row>
    <row r="830" spans="1:38">
      <c r="H830" s="5" t="s">
        <v>137</v>
      </c>
      <c r="J830" s="1" t="s">
        <v>188</v>
      </c>
      <c r="M830" s="1">
        <v>1300</v>
      </c>
      <c r="N830" s="5">
        <v>1300</v>
      </c>
      <c r="O830" s="1">
        <f t="shared" si="162"/>
        <v>2600</v>
      </c>
      <c r="P830" s="35">
        <f t="shared" si="163"/>
        <v>32.828282828282831</v>
      </c>
      <c r="Q830" s="35">
        <f t="shared" si="164"/>
        <v>65.656565656565661</v>
      </c>
    </row>
    <row r="831" spans="1:38">
      <c r="H831" s="5" t="s">
        <v>138</v>
      </c>
      <c r="J831" s="1" t="s">
        <v>188</v>
      </c>
      <c r="K831" s="3"/>
      <c r="L831" s="3"/>
      <c r="M831" s="1">
        <v>1800</v>
      </c>
      <c r="N831" s="5">
        <v>1800</v>
      </c>
      <c r="O831" s="1">
        <f t="shared" si="162"/>
        <v>3600</v>
      </c>
      <c r="P831" s="35">
        <f t="shared" si="163"/>
        <v>45.454545454545453</v>
      </c>
      <c r="Q831" s="35">
        <f t="shared" si="164"/>
        <v>90.909090909090907</v>
      </c>
    </row>
    <row r="832" spans="1:38">
      <c r="H832" s="5" t="s">
        <v>131</v>
      </c>
      <c r="J832" s="1" t="s">
        <v>188</v>
      </c>
      <c r="K832" s="3"/>
      <c r="L832" s="3"/>
      <c r="M832" s="1">
        <v>1215</v>
      </c>
      <c r="N832" s="5">
        <v>1215</v>
      </c>
      <c r="O832" s="1">
        <f t="shared" si="162"/>
        <v>2430</v>
      </c>
      <c r="P832" s="35">
        <f t="shared" si="163"/>
        <v>30.68181818181818</v>
      </c>
      <c r="Q832" s="35">
        <f t="shared" si="164"/>
        <v>61.36363636363636</v>
      </c>
    </row>
    <row r="833" spans="5:37">
      <c r="H833" s="5" t="s">
        <v>91</v>
      </c>
      <c r="J833" s="1" t="s">
        <v>188</v>
      </c>
      <c r="K833" s="3"/>
      <c r="L833" s="3"/>
      <c r="M833" s="1">
        <v>2000</v>
      </c>
      <c r="N833" s="5">
        <v>2000</v>
      </c>
      <c r="O833" s="1">
        <f t="shared" si="162"/>
        <v>4000</v>
      </c>
      <c r="P833" s="35">
        <f t="shared" si="163"/>
        <v>50.505050505050505</v>
      </c>
      <c r="Q833" s="35">
        <f t="shared" si="164"/>
        <v>101.01010101010101</v>
      </c>
    </row>
    <row r="834" spans="5:37">
      <c r="H834" s="15" t="s">
        <v>139</v>
      </c>
      <c r="J834" s="1" t="s">
        <v>188</v>
      </c>
      <c r="K834" s="3"/>
      <c r="L834" s="3"/>
      <c r="M834" s="1">
        <v>1600</v>
      </c>
      <c r="N834" s="5">
        <v>1600</v>
      </c>
      <c r="O834" s="1">
        <f t="shared" si="162"/>
        <v>3200</v>
      </c>
      <c r="P834" s="35">
        <f t="shared" si="163"/>
        <v>40.404040404040401</v>
      </c>
      <c r="Q834" s="35">
        <f t="shared" si="164"/>
        <v>80.808080808080803</v>
      </c>
    </row>
    <row r="835" spans="5:37">
      <c r="H835" s="15" t="s">
        <v>140</v>
      </c>
      <c r="J835" s="1" t="s">
        <v>188</v>
      </c>
      <c r="K835" s="3"/>
      <c r="L835" s="3"/>
      <c r="M835" s="1">
        <v>1800</v>
      </c>
      <c r="N835" s="5">
        <v>1800</v>
      </c>
      <c r="O835" s="1">
        <f t="shared" si="162"/>
        <v>3600</v>
      </c>
      <c r="P835" s="35">
        <f t="shared" si="163"/>
        <v>45.454545454545453</v>
      </c>
      <c r="Q835" s="35">
        <f t="shared" si="164"/>
        <v>90.909090909090907</v>
      </c>
    </row>
    <row r="836" spans="5:37">
      <c r="H836" s="15" t="s">
        <v>141</v>
      </c>
      <c r="J836" s="1" t="s">
        <v>188</v>
      </c>
      <c r="K836" s="3"/>
      <c r="L836" s="3"/>
      <c r="M836" s="1">
        <v>1800</v>
      </c>
      <c r="N836" s="5">
        <v>1800</v>
      </c>
      <c r="O836" s="1">
        <f t="shared" si="162"/>
        <v>3600</v>
      </c>
      <c r="P836" s="35">
        <f t="shared" si="163"/>
        <v>45.454545454545453</v>
      </c>
      <c r="Q836" s="35">
        <f t="shared" si="164"/>
        <v>90.909090909090907</v>
      </c>
    </row>
    <row r="837" spans="5:37">
      <c r="H837" s="15" t="s">
        <v>142</v>
      </c>
      <c r="J837" s="1" t="s">
        <v>188</v>
      </c>
      <c r="K837" s="3"/>
      <c r="L837" s="3"/>
      <c r="M837" s="1">
        <v>1700</v>
      </c>
      <c r="N837" s="5">
        <v>1700</v>
      </c>
      <c r="O837" s="1">
        <f t="shared" si="162"/>
        <v>3400</v>
      </c>
      <c r="P837" s="35">
        <f t="shared" si="163"/>
        <v>42.929292929292927</v>
      </c>
      <c r="Q837" s="35">
        <f t="shared" si="164"/>
        <v>85.858585858585855</v>
      </c>
    </row>
    <row r="838" spans="5:37">
      <c r="H838" s="15" t="s">
        <v>143</v>
      </c>
      <c r="J838" s="1" t="s">
        <v>188</v>
      </c>
      <c r="K838" s="3"/>
      <c r="L838" s="3"/>
      <c r="M838" s="1">
        <v>1800</v>
      </c>
      <c r="N838" s="5">
        <v>1800</v>
      </c>
      <c r="O838" s="1">
        <f t="shared" si="162"/>
        <v>3600</v>
      </c>
      <c r="P838" s="35">
        <f t="shared" si="163"/>
        <v>45.454545454545453</v>
      </c>
      <c r="Q838" s="35">
        <f t="shared" si="164"/>
        <v>90.909090909090907</v>
      </c>
    </row>
    <row r="839" spans="5:37">
      <c r="H839" s="15" t="s">
        <v>147</v>
      </c>
      <c r="J839" s="1" t="s">
        <v>188</v>
      </c>
      <c r="K839" s="3"/>
      <c r="L839" s="3"/>
      <c r="M839" s="1">
        <v>1500</v>
      </c>
      <c r="N839" s="5">
        <v>1500</v>
      </c>
      <c r="O839" s="1">
        <f t="shared" si="162"/>
        <v>3000</v>
      </c>
      <c r="P839" s="35">
        <f t="shared" si="163"/>
        <v>37.878787878787875</v>
      </c>
      <c r="Q839" s="35">
        <f t="shared" si="164"/>
        <v>75.757575757575751</v>
      </c>
    </row>
    <row r="840" spans="5:37">
      <c r="H840" s="15" t="s">
        <v>146</v>
      </c>
      <c r="J840" s="1" t="s">
        <v>188</v>
      </c>
      <c r="K840" s="3"/>
      <c r="L840" s="3"/>
      <c r="M840" s="1">
        <v>1600</v>
      </c>
      <c r="N840" s="5">
        <v>1600</v>
      </c>
      <c r="O840" s="1">
        <f t="shared" si="162"/>
        <v>3200</v>
      </c>
      <c r="P840" s="35">
        <f t="shared" si="163"/>
        <v>40.404040404040401</v>
      </c>
      <c r="Q840" s="35">
        <f t="shared" si="164"/>
        <v>80.808080808080803</v>
      </c>
    </row>
    <row r="841" spans="5:37">
      <c r="H841" s="15" t="s">
        <v>144</v>
      </c>
      <c r="J841" s="1" t="s">
        <v>188</v>
      </c>
      <c r="K841" s="3"/>
      <c r="L841" s="3"/>
      <c r="M841" s="1">
        <v>1800</v>
      </c>
      <c r="N841" s="5">
        <v>1800</v>
      </c>
      <c r="O841" s="1">
        <f t="shared" si="162"/>
        <v>3600</v>
      </c>
      <c r="P841" s="35">
        <f t="shared" si="163"/>
        <v>45.454545454545453</v>
      </c>
      <c r="Q841" s="35">
        <f t="shared" si="164"/>
        <v>90.909090909090907</v>
      </c>
    </row>
    <row r="842" spans="5:37">
      <c r="H842" s="15" t="s">
        <v>145</v>
      </c>
      <c r="J842" s="1" t="s">
        <v>188</v>
      </c>
      <c r="K842" s="3"/>
      <c r="L842" s="3"/>
      <c r="M842" s="1">
        <v>2000</v>
      </c>
      <c r="N842" s="5">
        <v>2000</v>
      </c>
      <c r="O842" s="1">
        <f t="shared" si="162"/>
        <v>4000</v>
      </c>
      <c r="P842" s="35">
        <f t="shared" si="163"/>
        <v>50.505050505050505</v>
      </c>
      <c r="Q842" s="35">
        <f t="shared" si="164"/>
        <v>101.01010101010101</v>
      </c>
    </row>
    <row r="843" spans="5:37">
      <c r="H843" s="15" t="s">
        <v>148</v>
      </c>
      <c r="J843" s="1" t="s">
        <v>188</v>
      </c>
      <c r="K843" s="3"/>
      <c r="L843" s="3"/>
      <c r="M843" s="1">
        <v>2000</v>
      </c>
      <c r="N843" s="5">
        <v>2000</v>
      </c>
      <c r="O843" s="1">
        <f t="shared" si="162"/>
        <v>4000</v>
      </c>
      <c r="P843" s="35">
        <f t="shared" si="163"/>
        <v>50.505050505050505</v>
      </c>
      <c r="Q843" s="35">
        <f t="shared" si="164"/>
        <v>101.01010101010101</v>
      </c>
    </row>
    <row r="844" spans="5:37">
      <c r="H844" s="15" t="s">
        <v>149</v>
      </c>
      <c r="J844" s="1" t="s">
        <v>188</v>
      </c>
      <c r="K844" s="3"/>
      <c r="L844" s="3"/>
      <c r="M844" s="1">
        <v>2000</v>
      </c>
      <c r="N844" s="5">
        <v>2000</v>
      </c>
      <c r="O844" s="1">
        <f t="shared" si="162"/>
        <v>4000</v>
      </c>
      <c r="P844" s="35">
        <f t="shared" si="163"/>
        <v>50.505050505050505</v>
      </c>
      <c r="Q844" s="35">
        <f t="shared" si="164"/>
        <v>101.01010101010101</v>
      </c>
    </row>
    <row r="845" spans="5:37">
      <c r="H845" s="15" t="s">
        <v>150</v>
      </c>
      <c r="J845" s="1" t="s">
        <v>188</v>
      </c>
      <c r="K845" s="3"/>
      <c r="L845" s="3"/>
      <c r="M845" s="1">
        <v>2000</v>
      </c>
      <c r="N845" s="5">
        <v>2000</v>
      </c>
      <c r="O845" s="1">
        <f t="shared" si="162"/>
        <v>4000</v>
      </c>
      <c r="P845" s="35">
        <f t="shared" si="163"/>
        <v>50.505050505050505</v>
      </c>
      <c r="Q845" s="35">
        <f t="shared" si="164"/>
        <v>101.01010101010101</v>
      </c>
    </row>
    <row r="846" spans="5:37">
      <c r="J846" s="3">
        <f>297*210</f>
        <v>62370</v>
      </c>
      <c r="K846" s="3"/>
      <c r="L846" s="3"/>
    </row>
    <row r="847" spans="5:37">
      <c r="E847" s="6" t="s">
        <v>162</v>
      </c>
      <c r="F847" s="4"/>
      <c r="G847" s="4"/>
      <c r="H847" s="29"/>
      <c r="I847" s="4"/>
      <c r="J847" s="4" t="s">
        <v>220</v>
      </c>
      <c r="K847" s="4" t="s">
        <v>215</v>
      </c>
      <c r="L847" s="4"/>
      <c r="M847" s="4"/>
      <c r="N847" s="6" t="s">
        <v>211</v>
      </c>
      <c r="O847" s="4" t="s">
        <v>214</v>
      </c>
      <c r="P847" s="4" t="s">
        <v>212</v>
      </c>
      <c r="Q847" s="4" t="s">
        <v>213</v>
      </c>
      <c r="R847" s="4"/>
      <c r="S847" s="6"/>
      <c r="T847" s="4"/>
      <c r="U847" s="4"/>
      <c r="V847" s="4"/>
      <c r="W847" s="4"/>
      <c r="X847" s="4"/>
      <c r="Y847" s="6"/>
      <c r="Z847" s="4"/>
      <c r="AA847" s="4"/>
      <c r="AB847" s="6"/>
      <c r="AC847" s="4"/>
      <c r="AD847" s="6"/>
      <c r="AE847" s="4"/>
      <c r="AF847" s="4"/>
      <c r="AG847" s="6"/>
      <c r="AH847" s="4" t="s">
        <v>68</v>
      </c>
      <c r="AI847" s="4"/>
      <c r="AJ847" s="13"/>
      <c r="AK847" s="4"/>
    </row>
    <row r="848" spans="5:37">
      <c r="E848" s="5" t="s">
        <v>202</v>
      </c>
      <c r="F848" s="1">
        <f>70*110</f>
        <v>7700</v>
      </c>
      <c r="H848" s="6" t="s">
        <v>99</v>
      </c>
      <c r="J848" s="1" t="s">
        <v>188</v>
      </c>
      <c r="M848" s="1">
        <v>1200</v>
      </c>
      <c r="N848" s="5">
        <v>1200</v>
      </c>
      <c r="O848" s="1">
        <f>N848*2</f>
        <v>2400</v>
      </c>
      <c r="P848" s="35">
        <f>N848/((297*210)/7700)</f>
        <v>148.14814814814815</v>
      </c>
      <c r="Q848" s="35">
        <f>P848*2</f>
        <v>296.2962962962963</v>
      </c>
    </row>
    <row r="849" spans="8:17">
      <c r="H849" s="5" t="s">
        <v>136</v>
      </c>
      <c r="J849" s="1" t="s">
        <v>188</v>
      </c>
      <c r="M849" s="1">
        <v>1250</v>
      </c>
      <c r="N849" s="5">
        <v>1250</v>
      </c>
      <c r="O849" s="1">
        <f t="shared" ref="O849:O865" si="165">N849*2</f>
        <v>2500</v>
      </c>
      <c r="P849" s="35">
        <f t="shared" ref="P849:P865" si="166">N849/((297*210)/7700)</f>
        <v>154.32098765432099</v>
      </c>
      <c r="Q849" s="35">
        <f t="shared" ref="Q849:Q865" si="167">P849*2</f>
        <v>308.64197530864197</v>
      </c>
    </row>
    <row r="850" spans="8:17">
      <c r="H850" s="5" t="s">
        <v>137</v>
      </c>
      <c r="J850" s="1" t="s">
        <v>188</v>
      </c>
      <c r="M850" s="1">
        <v>1300</v>
      </c>
      <c r="N850" s="5">
        <v>1300</v>
      </c>
      <c r="O850" s="1">
        <f t="shared" si="165"/>
        <v>2600</v>
      </c>
      <c r="P850" s="35">
        <f t="shared" si="166"/>
        <v>160.49382716049382</v>
      </c>
      <c r="Q850" s="35">
        <f t="shared" si="167"/>
        <v>320.98765432098764</v>
      </c>
    </row>
    <row r="851" spans="8:17">
      <c r="H851" s="5" t="s">
        <v>138</v>
      </c>
      <c r="J851" s="1" t="s">
        <v>188</v>
      </c>
      <c r="K851" s="3"/>
      <c r="L851" s="3"/>
      <c r="M851" s="1">
        <v>1800</v>
      </c>
      <c r="N851" s="5">
        <v>1800</v>
      </c>
      <c r="O851" s="1">
        <f t="shared" si="165"/>
        <v>3600</v>
      </c>
      <c r="P851" s="35">
        <f t="shared" si="166"/>
        <v>222.22222222222223</v>
      </c>
      <c r="Q851" s="35">
        <f t="shared" si="167"/>
        <v>444.44444444444446</v>
      </c>
    </row>
    <row r="852" spans="8:17">
      <c r="H852" s="5" t="s">
        <v>131</v>
      </c>
      <c r="J852" s="1" t="s">
        <v>188</v>
      </c>
      <c r="K852" s="3"/>
      <c r="L852" s="3"/>
      <c r="M852" s="1">
        <v>1215</v>
      </c>
      <c r="N852" s="5">
        <v>1215</v>
      </c>
      <c r="O852" s="1">
        <f t="shared" si="165"/>
        <v>2430</v>
      </c>
      <c r="P852" s="35">
        <f t="shared" si="166"/>
        <v>150</v>
      </c>
      <c r="Q852" s="35">
        <f t="shared" si="167"/>
        <v>300</v>
      </c>
    </row>
    <row r="853" spans="8:17">
      <c r="H853" s="5" t="s">
        <v>91</v>
      </c>
      <c r="J853" s="1" t="s">
        <v>188</v>
      </c>
      <c r="K853" s="3"/>
      <c r="L853" s="3"/>
      <c r="M853" s="1">
        <v>2000</v>
      </c>
      <c r="N853" s="5">
        <v>2000</v>
      </c>
      <c r="O853" s="1">
        <f t="shared" si="165"/>
        <v>4000</v>
      </c>
      <c r="P853" s="35">
        <f t="shared" si="166"/>
        <v>246.9135802469136</v>
      </c>
      <c r="Q853" s="35">
        <f t="shared" si="167"/>
        <v>493.82716049382719</v>
      </c>
    </row>
    <row r="854" spans="8:17">
      <c r="H854" s="15" t="s">
        <v>139</v>
      </c>
      <c r="J854" s="1" t="s">
        <v>188</v>
      </c>
      <c r="K854" s="3"/>
      <c r="L854" s="3"/>
      <c r="M854" s="1">
        <v>1600</v>
      </c>
      <c r="N854" s="5">
        <v>1600</v>
      </c>
      <c r="O854" s="1">
        <f t="shared" si="165"/>
        <v>3200</v>
      </c>
      <c r="P854" s="35">
        <f t="shared" si="166"/>
        <v>197.53086419753086</v>
      </c>
      <c r="Q854" s="35">
        <f t="shared" si="167"/>
        <v>395.06172839506172</v>
      </c>
    </row>
    <row r="855" spans="8:17">
      <c r="H855" s="15" t="s">
        <v>140</v>
      </c>
      <c r="J855" s="1" t="s">
        <v>188</v>
      </c>
      <c r="K855" s="3"/>
      <c r="L855" s="3"/>
      <c r="M855" s="1">
        <v>1800</v>
      </c>
      <c r="N855" s="5">
        <v>1800</v>
      </c>
      <c r="O855" s="1">
        <f t="shared" si="165"/>
        <v>3600</v>
      </c>
      <c r="P855" s="35">
        <f t="shared" si="166"/>
        <v>222.22222222222223</v>
      </c>
      <c r="Q855" s="35">
        <f t="shared" si="167"/>
        <v>444.44444444444446</v>
      </c>
    </row>
    <row r="856" spans="8:17">
      <c r="H856" s="15" t="s">
        <v>141</v>
      </c>
      <c r="J856" s="1" t="s">
        <v>188</v>
      </c>
      <c r="K856" s="3"/>
      <c r="L856" s="3"/>
      <c r="M856" s="1">
        <v>1800</v>
      </c>
      <c r="N856" s="5">
        <v>1800</v>
      </c>
      <c r="O856" s="1">
        <f t="shared" si="165"/>
        <v>3600</v>
      </c>
      <c r="P856" s="35">
        <f t="shared" si="166"/>
        <v>222.22222222222223</v>
      </c>
      <c r="Q856" s="35">
        <f t="shared" si="167"/>
        <v>444.44444444444446</v>
      </c>
    </row>
    <row r="857" spans="8:17">
      <c r="H857" s="15" t="s">
        <v>142</v>
      </c>
      <c r="J857" s="1" t="s">
        <v>188</v>
      </c>
      <c r="K857" s="3"/>
      <c r="L857" s="3"/>
      <c r="M857" s="1">
        <v>1700</v>
      </c>
      <c r="N857" s="5">
        <v>1700</v>
      </c>
      <c r="O857" s="1">
        <f t="shared" si="165"/>
        <v>3400</v>
      </c>
      <c r="P857" s="35">
        <f t="shared" si="166"/>
        <v>209.87654320987656</v>
      </c>
      <c r="Q857" s="35">
        <f t="shared" si="167"/>
        <v>419.75308641975312</v>
      </c>
    </row>
    <row r="858" spans="8:17">
      <c r="H858" s="15" t="s">
        <v>143</v>
      </c>
      <c r="J858" s="1" t="s">
        <v>188</v>
      </c>
      <c r="K858" s="3"/>
      <c r="L858" s="3"/>
      <c r="M858" s="1">
        <v>1800</v>
      </c>
      <c r="N858" s="5">
        <v>1800</v>
      </c>
      <c r="O858" s="1">
        <f t="shared" si="165"/>
        <v>3600</v>
      </c>
      <c r="P858" s="35">
        <f t="shared" si="166"/>
        <v>222.22222222222223</v>
      </c>
      <c r="Q858" s="35">
        <f t="shared" si="167"/>
        <v>444.44444444444446</v>
      </c>
    </row>
    <row r="859" spans="8:17">
      <c r="H859" s="15" t="s">
        <v>147</v>
      </c>
      <c r="J859" s="1" t="s">
        <v>188</v>
      </c>
      <c r="K859" s="3"/>
      <c r="L859" s="3"/>
      <c r="M859" s="1">
        <v>1500</v>
      </c>
      <c r="N859" s="5">
        <v>1500</v>
      </c>
      <c r="O859" s="1">
        <f t="shared" si="165"/>
        <v>3000</v>
      </c>
      <c r="P859" s="35">
        <f t="shared" si="166"/>
        <v>185.18518518518519</v>
      </c>
      <c r="Q859" s="35">
        <f t="shared" si="167"/>
        <v>370.37037037037038</v>
      </c>
    </row>
    <row r="860" spans="8:17">
      <c r="H860" s="15" t="s">
        <v>146</v>
      </c>
      <c r="J860" s="1" t="s">
        <v>188</v>
      </c>
      <c r="K860" s="3"/>
      <c r="L860" s="3"/>
      <c r="M860" s="1">
        <v>1600</v>
      </c>
      <c r="N860" s="5">
        <v>1600</v>
      </c>
      <c r="O860" s="1">
        <f t="shared" si="165"/>
        <v>3200</v>
      </c>
      <c r="P860" s="35">
        <f t="shared" si="166"/>
        <v>197.53086419753086</v>
      </c>
      <c r="Q860" s="35">
        <f t="shared" si="167"/>
        <v>395.06172839506172</v>
      </c>
    </row>
    <row r="861" spans="8:17">
      <c r="H861" s="15" t="s">
        <v>144</v>
      </c>
      <c r="J861" s="1" t="s">
        <v>188</v>
      </c>
      <c r="K861" s="3"/>
      <c r="L861" s="3"/>
      <c r="M861" s="1">
        <v>1800</v>
      </c>
      <c r="N861" s="5">
        <v>1800</v>
      </c>
      <c r="O861" s="1">
        <f t="shared" si="165"/>
        <v>3600</v>
      </c>
      <c r="P861" s="35">
        <f t="shared" si="166"/>
        <v>222.22222222222223</v>
      </c>
      <c r="Q861" s="35">
        <f t="shared" si="167"/>
        <v>444.44444444444446</v>
      </c>
    </row>
    <row r="862" spans="8:17">
      <c r="H862" s="15" t="s">
        <v>145</v>
      </c>
      <c r="J862" s="1" t="s">
        <v>188</v>
      </c>
      <c r="K862" s="3"/>
      <c r="L862" s="3"/>
      <c r="M862" s="1">
        <v>2000</v>
      </c>
      <c r="N862" s="5">
        <v>2000</v>
      </c>
      <c r="O862" s="1">
        <f t="shared" si="165"/>
        <v>4000</v>
      </c>
      <c r="P862" s="35">
        <f t="shared" si="166"/>
        <v>246.9135802469136</v>
      </c>
      <c r="Q862" s="35">
        <f t="shared" si="167"/>
        <v>493.82716049382719</v>
      </c>
    </row>
    <row r="863" spans="8:17">
      <c r="H863" s="15" t="s">
        <v>148</v>
      </c>
      <c r="J863" s="1" t="s">
        <v>188</v>
      </c>
      <c r="K863" s="3"/>
      <c r="L863" s="3"/>
      <c r="M863" s="1">
        <v>2000</v>
      </c>
      <c r="N863" s="5">
        <v>2000</v>
      </c>
      <c r="O863" s="1">
        <f t="shared" si="165"/>
        <v>4000</v>
      </c>
      <c r="P863" s="35">
        <f t="shared" si="166"/>
        <v>246.9135802469136</v>
      </c>
      <c r="Q863" s="35">
        <f t="shared" si="167"/>
        <v>493.82716049382719</v>
      </c>
    </row>
    <row r="864" spans="8:17">
      <c r="H864" s="15" t="s">
        <v>149</v>
      </c>
      <c r="J864" s="1" t="s">
        <v>188</v>
      </c>
      <c r="K864" s="3"/>
      <c r="L864" s="3"/>
      <c r="M864" s="1">
        <v>2000</v>
      </c>
      <c r="N864" s="5">
        <v>2000</v>
      </c>
      <c r="O864" s="1">
        <f t="shared" si="165"/>
        <v>4000</v>
      </c>
      <c r="P864" s="35">
        <f t="shared" si="166"/>
        <v>246.9135802469136</v>
      </c>
      <c r="Q864" s="35">
        <f t="shared" si="167"/>
        <v>493.82716049382719</v>
      </c>
    </row>
    <row r="865" spans="5:37">
      <c r="H865" s="15" t="s">
        <v>150</v>
      </c>
      <c r="J865" s="1" t="s">
        <v>188</v>
      </c>
      <c r="K865" s="3"/>
      <c r="L865" s="3"/>
      <c r="M865" s="1">
        <v>2000</v>
      </c>
      <c r="N865" s="5">
        <v>2000</v>
      </c>
      <c r="O865" s="1">
        <f t="shared" si="165"/>
        <v>4000</v>
      </c>
      <c r="P865" s="35">
        <f t="shared" si="166"/>
        <v>246.9135802469136</v>
      </c>
      <c r="Q865" s="35">
        <f t="shared" si="167"/>
        <v>493.82716049382719</v>
      </c>
    </row>
    <row r="866" spans="5:37">
      <c r="J866" s="3">
        <f>297*210</f>
        <v>62370</v>
      </c>
      <c r="K866" s="3"/>
      <c r="L866" s="3"/>
    </row>
    <row r="867" spans="5:37">
      <c r="E867" s="6" t="s">
        <v>115</v>
      </c>
      <c r="F867" s="4"/>
      <c r="G867" s="4"/>
      <c r="H867" s="29"/>
      <c r="I867" s="4"/>
      <c r="J867" s="4" t="s">
        <v>220</v>
      </c>
      <c r="K867" s="4" t="s">
        <v>215</v>
      </c>
      <c r="L867" s="4"/>
      <c r="M867" s="4"/>
      <c r="N867" s="6" t="s">
        <v>211</v>
      </c>
      <c r="O867" s="4" t="s">
        <v>214</v>
      </c>
      <c r="P867" s="4" t="s">
        <v>212</v>
      </c>
      <c r="Q867" s="4" t="s">
        <v>213</v>
      </c>
      <c r="R867" s="4"/>
      <c r="S867" s="6"/>
      <c r="T867" s="4"/>
      <c r="U867" s="4"/>
      <c r="V867" s="4"/>
      <c r="W867" s="4"/>
      <c r="X867" s="4"/>
      <c r="Y867" s="6"/>
      <c r="Z867" s="4"/>
      <c r="AA867" s="4"/>
      <c r="AB867" s="6"/>
      <c r="AC867" s="4"/>
      <c r="AD867" s="6"/>
      <c r="AE867" s="4"/>
      <c r="AF867" s="4"/>
      <c r="AG867" s="6"/>
      <c r="AH867" s="4" t="s">
        <v>68</v>
      </c>
      <c r="AI867" s="4"/>
      <c r="AJ867" s="13"/>
      <c r="AK867" s="4"/>
    </row>
    <row r="868" spans="5:37">
      <c r="E868" s="5" t="s">
        <v>202</v>
      </c>
      <c r="F868" s="1">
        <f>77*200</f>
        <v>15400</v>
      </c>
      <c r="H868" s="6" t="s">
        <v>99</v>
      </c>
      <c r="J868" s="1" t="s">
        <v>188</v>
      </c>
      <c r="M868" s="1">
        <v>1200</v>
      </c>
      <c r="N868" s="5">
        <v>1200</v>
      </c>
      <c r="O868" s="1">
        <f>N868*2</f>
        <v>2400</v>
      </c>
      <c r="P868" s="35">
        <f>N868/((297*210)/15400)</f>
        <v>296.2962962962963</v>
      </c>
      <c r="Q868" s="35">
        <f>P868*2</f>
        <v>592.59259259259261</v>
      </c>
    </row>
    <row r="869" spans="5:37">
      <c r="H869" s="5" t="s">
        <v>136</v>
      </c>
      <c r="J869" s="1" t="s">
        <v>188</v>
      </c>
      <c r="M869" s="1">
        <v>1250</v>
      </c>
      <c r="N869" s="5">
        <v>1250</v>
      </c>
      <c r="O869" s="1">
        <f t="shared" ref="O869:O885" si="168">N869*2</f>
        <v>2500</v>
      </c>
      <c r="P869" s="35">
        <f t="shared" ref="P869:P885" si="169">N869/((297*210)/15400)</f>
        <v>308.64197530864197</v>
      </c>
      <c r="Q869" s="35">
        <f t="shared" ref="Q869:Q885" si="170">P869*2</f>
        <v>617.28395061728395</v>
      </c>
    </row>
    <row r="870" spans="5:37">
      <c r="H870" s="5" t="s">
        <v>137</v>
      </c>
      <c r="J870" s="1" t="s">
        <v>188</v>
      </c>
      <c r="M870" s="1">
        <v>1300</v>
      </c>
      <c r="N870" s="5">
        <v>1300</v>
      </c>
      <c r="O870" s="1">
        <f t="shared" si="168"/>
        <v>2600</v>
      </c>
      <c r="P870" s="35">
        <f t="shared" si="169"/>
        <v>320.98765432098764</v>
      </c>
      <c r="Q870" s="35">
        <f t="shared" si="170"/>
        <v>641.97530864197529</v>
      </c>
    </row>
    <row r="871" spans="5:37">
      <c r="H871" s="5" t="s">
        <v>138</v>
      </c>
      <c r="J871" s="1" t="s">
        <v>188</v>
      </c>
      <c r="K871" s="3"/>
      <c r="L871" s="3"/>
      <c r="M871" s="1">
        <v>1800</v>
      </c>
      <c r="N871" s="5">
        <v>1800</v>
      </c>
      <c r="O871" s="1">
        <f t="shared" si="168"/>
        <v>3600</v>
      </c>
      <c r="P871" s="35">
        <f t="shared" si="169"/>
        <v>444.44444444444446</v>
      </c>
      <c r="Q871" s="35">
        <f t="shared" si="170"/>
        <v>888.88888888888891</v>
      </c>
    </row>
    <row r="872" spans="5:37">
      <c r="H872" s="5" t="s">
        <v>131</v>
      </c>
      <c r="J872" s="1" t="s">
        <v>188</v>
      </c>
      <c r="K872" s="3"/>
      <c r="L872" s="3"/>
      <c r="M872" s="1">
        <v>1215</v>
      </c>
      <c r="N872" s="5">
        <v>1215</v>
      </c>
      <c r="O872" s="1">
        <f t="shared" si="168"/>
        <v>2430</v>
      </c>
      <c r="P872" s="35">
        <f t="shared" si="169"/>
        <v>300</v>
      </c>
      <c r="Q872" s="35">
        <f t="shared" si="170"/>
        <v>600</v>
      </c>
    </row>
    <row r="873" spans="5:37">
      <c r="H873" s="5" t="s">
        <v>91</v>
      </c>
      <c r="J873" s="1" t="s">
        <v>188</v>
      </c>
      <c r="K873" s="3"/>
      <c r="L873" s="3"/>
      <c r="M873" s="1">
        <v>2000</v>
      </c>
      <c r="N873" s="5">
        <v>2000</v>
      </c>
      <c r="O873" s="1">
        <f t="shared" si="168"/>
        <v>4000</v>
      </c>
      <c r="P873" s="35">
        <f t="shared" si="169"/>
        <v>493.82716049382719</v>
      </c>
      <c r="Q873" s="35">
        <f t="shared" si="170"/>
        <v>987.65432098765439</v>
      </c>
    </row>
    <row r="874" spans="5:37">
      <c r="H874" s="15" t="s">
        <v>139</v>
      </c>
      <c r="J874" s="1" t="s">
        <v>188</v>
      </c>
      <c r="K874" s="3"/>
      <c r="L874" s="3"/>
      <c r="M874" s="1">
        <v>1600</v>
      </c>
      <c r="N874" s="5">
        <v>1600</v>
      </c>
      <c r="O874" s="1">
        <f t="shared" si="168"/>
        <v>3200</v>
      </c>
      <c r="P874" s="35">
        <f t="shared" si="169"/>
        <v>395.06172839506172</v>
      </c>
      <c r="Q874" s="35">
        <f t="shared" si="170"/>
        <v>790.12345679012344</v>
      </c>
    </row>
    <row r="875" spans="5:37">
      <c r="H875" s="15" t="s">
        <v>140</v>
      </c>
      <c r="J875" s="1" t="s">
        <v>188</v>
      </c>
      <c r="K875" s="3"/>
      <c r="L875" s="3"/>
      <c r="M875" s="1">
        <v>1800</v>
      </c>
      <c r="N875" s="5">
        <v>1800</v>
      </c>
      <c r="O875" s="1">
        <f t="shared" si="168"/>
        <v>3600</v>
      </c>
      <c r="P875" s="35">
        <f t="shared" si="169"/>
        <v>444.44444444444446</v>
      </c>
      <c r="Q875" s="35">
        <f t="shared" si="170"/>
        <v>888.88888888888891</v>
      </c>
    </row>
    <row r="876" spans="5:37">
      <c r="H876" s="15" t="s">
        <v>141</v>
      </c>
      <c r="J876" s="1" t="s">
        <v>188</v>
      </c>
      <c r="K876" s="3"/>
      <c r="L876" s="3"/>
      <c r="M876" s="1">
        <v>1800</v>
      </c>
      <c r="N876" s="5">
        <v>1800</v>
      </c>
      <c r="O876" s="1">
        <f t="shared" si="168"/>
        <v>3600</v>
      </c>
      <c r="P876" s="35">
        <f t="shared" si="169"/>
        <v>444.44444444444446</v>
      </c>
      <c r="Q876" s="35">
        <f t="shared" si="170"/>
        <v>888.88888888888891</v>
      </c>
    </row>
    <row r="877" spans="5:37">
      <c r="H877" s="15" t="s">
        <v>142</v>
      </c>
      <c r="J877" s="1" t="s">
        <v>188</v>
      </c>
      <c r="K877" s="3"/>
      <c r="L877" s="3"/>
      <c r="M877" s="1">
        <v>1700</v>
      </c>
      <c r="N877" s="5">
        <v>1700</v>
      </c>
      <c r="O877" s="1">
        <f t="shared" si="168"/>
        <v>3400</v>
      </c>
      <c r="P877" s="35">
        <f t="shared" si="169"/>
        <v>419.75308641975312</v>
      </c>
      <c r="Q877" s="35">
        <f t="shared" si="170"/>
        <v>839.50617283950623</v>
      </c>
    </row>
    <row r="878" spans="5:37">
      <c r="H878" s="15" t="s">
        <v>143</v>
      </c>
      <c r="J878" s="1" t="s">
        <v>188</v>
      </c>
      <c r="K878" s="3"/>
      <c r="L878" s="3"/>
      <c r="M878" s="1">
        <v>1800</v>
      </c>
      <c r="N878" s="5">
        <v>1800</v>
      </c>
      <c r="O878" s="1">
        <f t="shared" si="168"/>
        <v>3600</v>
      </c>
      <c r="P878" s="35">
        <f t="shared" si="169"/>
        <v>444.44444444444446</v>
      </c>
      <c r="Q878" s="35">
        <f t="shared" si="170"/>
        <v>888.88888888888891</v>
      </c>
    </row>
    <row r="879" spans="5:37">
      <c r="H879" s="15" t="s">
        <v>147</v>
      </c>
      <c r="J879" s="1" t="s">
        <v>188</v>
      </c>
      <c r="K879" s="3"/>
      <c r="L879" s="3"/>
      <c r="M879" s="1">
        <v>1500</v>
      </c>
      <c r="N879" s="5">
        <v>1500</v>
      </c>
      <c r="O879" s="1">
        <f t="shared" si="168"/>
        <v>3000</v>
      </c>
      <c r="P879" s="35">
        <f t="shared" si="169"/>
        <v>370.37037037037038</v>
      </c>
      <c r="Q879" s="35">
        <f t="shared" si="170"/>
        <v>740.74074074074076</v>
      </c>
    </row>
    <row r="880" spans="5:37">
      <c r="H880" s="15" t="s">
        <v>146</v>
      </c>
      <c r="J880" s="1" t="s">
        <v>188</v>
      </c>
      <c r="K880" s="3"/>
      <c r="L880" s="3"/>
      <c r="M880" s="1">
        <v>1600</v>
      </c>
      <c r="N880" s="5">
        <v>1600</v>
      </c>
      <c r="O880" s="1">
        <f t="shared" si="168"/>
        <v>3200</v>
      </c>
      <c r="P880" s="35">
        <f t="shared" si="169"/>
        <v>395.06172839506172</v>
      </c>
      <c r="Q880" s="35">
        <f t="shared" si="170"/>
        <v>790.12345679012344</v>
      </c>
    </row>
    <row r="881" spans="5:37">
      <c r="H881" s="15" t="s">
        <v>144</v>
      </c>
      <c r="J881" s="1" t="s">
        <v>188</v>
      </c>
      <c r="K881" s="3"/>
      <c r="L881" s="3"/>
      <c r="M881" s="1">
        <v>1800</v>
      </c>
      <c r="N881" s="5">
        <v>1800</v>
      </c>
      <c r="O881" s="1">
        <f t="shared" si="168"/>
        <v>3600</v>
      </c>
      <c r="P881" s="35">
        <f t="shared" si="169"/>
        <v>444.44444444444446</v>
      </c>
      <c r="Q881" s="35">
        <f t="shared" si="170"/>
        <v>888.88888888888891</v>
      </c>
    </row>
    <row r="882" spans="5:37">
      <c r="H882" s="15" t="s">
        <v>145</v>
      </c>
      <c r="J882" s="1" t="s">
        <v>188</v>
      </c>
      <c r="K882" s="3"/>
      <c r="L882" s="3"/>
      <c r="M882" s="1">
        <v>2000</v>
      </c>
      <c r="N882" s="5">
        <v>2000</v>
      </c>
      <c r="O882" s="1">
        <f t="shared" si="168"/>
        <v>4000</v>
      </c>
      <c r="P882" s="35">
        <f t="shared" si="169"/>
        <v>493.82716049382719</v>
      </c>
      <c r="Q882" s="35">
        <f t="shared" si="170"/>
        <v>987.65432098765439</v>
      </c>
    </row>
    <row r="883" spans="5:37">
      <c r="H883" s="15" t="s">
        <v>148</v>
      </c>
      <c r="J883" s="1" t="s">
        <v>188</v>
      </c>
      <c r="K883" s="3"/>
      <c r="L883" s="3"/>
      <c r="M883" s="1">
        <v>2000</v>
      </c>
      <c r="N883" s="5">
        <v>2000</v>
      </c>
      <c r="O883" s="1">
        <f t="shared" si="168"/>
        <v>4000</v>
      </c>
      <c r="P883" s="35">
        <f t="shared" si="169"/>
        <v>493.82716049382719</v>
      </c>
      <c r="Q883" s="35">
        <f t="shared" si="170"/>
        <v>987.65432098765439</v>
      </c>
    </row>
    <row r="884" spans="5:37">
      <c r="H884" s="15" t="s">
        <v>149</v>
      </c>
      <c r="J884" s="1" t="s">
        <v>188</v>
      </c>
      <c r="K884" s="3"/>
      <c r="L884" s="3"/>
      <c r="M884" s="1">
        <v>2000</v>
      </c>
      <c r="N884" s="5">
        <v>2000</v>
      </c>
      <c r="O884" s="1">
        <f t="shared" si="168"/>
        <v>4000</v>
      </c>
      <c r="P884" s="35">
        <f t="shared" si="169"/>
        <v>493.82716049382719</v>
      </c>
      <c r="Q884" s="35">
        <f t="shared" si="170"/>
        <v>987.65432098765439</v>
      </c>
    </row>
    <row r="885" spans="5:37">
      <c r="H885" s="15" t="s">
        <v>150</v>
      </c>
      <c r="J885" s="1" t="s">
        <v>188</v>
      </c>
      <c r="K885" s="3"/>
      <c r="L885" s="3"/>
      <c r="M885" s="1">
        <v>2000</v>
      </c>
      <c r="N885" s="5">
        <v>2000</v>
      </c>
      <c r="O885" s="1">
        <f t="shared" si="168"/>
        <v>4000</v>
      </c>
      <c r="P885" s="35">
        <f t="shared" si="169"/>
        <v>493.82716049382719</v>
      </c>
      <c r="Q885" s="35">
        <f t="shared" si="170"/>
        <v>987.65432098765439</v>
      </c>
    </row>
    <row r="886" spans="5:37">
      <c r="J886" s="3">
        <f>297*210</f>
        <v>62370</v>
      </c>
      <c r="K886" s="3"/>
      <c r="L886" s="3"/>
    </row>
    <row r="887" spans="5:37">
      <c r="E887" s="6" t="s">
        <v>116</v>
      </c>
      <c r="F887" s="4"/>
      <c r="G887" s="4"/>
      <c r="H887" s="29"/>
      <c r="I887" s="4"/>
      <c r="J887" s="4" t="s">
        <v>220</v>
      </c>
      <c r="K887" s="4" t="s">
        <v>215</v>
      </c>
      <c r="L887" s="4"/>
      <c r="M887" s="4"/>
      <c r="N887" s="6" t="s">
        <v>211</v>
      </c>
      <c r="O887" s="4" t="s">
        <v>214</v>
      </c>
      <c r="P887" s="4" t="s">
        <v>212</v>
      </c>
      <c r="Q887" s="4" t="s">
        <v>213</v>
      </c>
      <c r="R887" s="4"/>
      <c r="S887" s="6"/>
      <c r="T887" s="4"/>
      <c r="U887" s="4"/>
      <c r="V887" s="4"/>
      <c r="W887" s="4"/>
      <c r="X887" s="4"/>
      <c r="Y887" s="6"/>
      <c r="Z887" s="4"/>
      <c r="AA887" s="4"/>
      <c r="AB887" s="6"/>
      <c r="AC887" s="4"/>
      <c r="AD887" s="6"/>
      <c r="AE887" s="4"/>
      <c r="AF887" s="4"/>
      <c r="AG887" s="6"/>
      <c r="AH887" s="4" t="s">
        <v>68</v>
      </c>
      <c r="AI887" s="4"/>
      <c r="AJ887" s="13"/>
      <c r="AK887" s="4"/>
    </row>
    <row r="888" spans="5:37">
      <c r="E888" s="5" t="s">
        <v>202</v>
      </c>
      <c r="F888" s="1">
        <f>90*165</f>
        <v>14850</v>
      </c>
      <c r="H888" s="6" t="s">
        <v>99</v>
      </c>
      <c r="J888" s="1" t="s">
        <v>188</v>
      </c>
      <c r="M888" s="1">
        <v>1200</v>
      </c>
      <c r="N888" s="5">
        <v>1200</v>
      </c>
      <c r="O888" s="1">
        <f>N888*2</f>
        <v>2400</v>
      </c>
      <c r="P888" s="35">
        <f>N888/(62370/14850)</f>
        <v>285.71428571428572</v>
      </c>
      <c r="Q888" s="35">
        <f>P888*2</f>
        <v>571.42857142857144</v>
      </c>
    </row>
    <row r="889" spans="5:37">
      <c r="H889" s="5" t="s">
        <v>136</v>
      </c>
      <c r="J889" s="1" t="s">
        <v>188</v>
      </c>
      <c r="M889" s="1">
        <v>1250</v>
      </c>
      <c r="N889" s="5">
        <v>1250</v>
      </c>
      <c r="O889" s="1">
        <f t="shared" ref="O889:O905" si="171">N889*2</f>
        <v>2500</v>
      </c>
      <c r="P889" s="35">
        <f t="shared" ref="P889:P905" si="172">N889/(62370/14850)</f>
        <v>297.61904761904759</v>
      </c>
      <c r="Q889" s="35">
        <f t="shared" ref="Q889:Q905" si="173">P889*2</f>
        <v>595.23809523809518</v>
      </c>
    </row>
    <row r="890" spans="5:37">
      <c r="H890" s="5" t="s">
        <v>137</v>
      </c>
      <c r="J890" s="1" t="s">
        <v>188</v>
      </c>
      <c r="M890" s="1">
        <v>1300</v>
      </c>
      <c r="N890" s="5">
        <v>1300</v>
      </c>
      <c r="O890" s="1">
        <f t="shared" si="171"/>
        <v>2600</v>
      </c>
      <c r="P890" s="35">
        <f t="shared" si="172"/>
        <v>309.52380952380952</v>
      </c>
      <c r="Q890" s="35">
        <f t="shared" si="173"/>
        <v>619.04761904761904</v>
      </c>
    </row>
    <row r="891" spans="5:37">
      <c r="H891" s="5" t="s">
        <v>138</v>
      </c>
      <c r="J891" s="1" t="s">
        <v>188</v>
      </c>
      <c r="K891" s="3"/>
      <c r="L891" s="3"/>
      <c r="M891" s="1">
        <v>1800</v>
      </c>
      <c r="N891" s="5">
        <v>1800</v>
      </c>
      <c r="O891" s="1">
        <f t="shared" si="171"/>
        <v>3600</v>
      </c>
      <c r="P891" s="35">
        <f t="shared" si="172"/>
        <v>428.57142857142856</v>
      </c>
      <c r="Q891" s="35">
        <f t="shared" si="173"/>
        <v>857.14285714285711</v>
      </c>
    </row>
    <row r="892" spans="5:37">
      <c r="H892" s="5" t="s">
        <v>131</v>
      </c>
      <c r="J892" s="1" t="s">
        <v>188</v>
      </c>
      <c r="K892" s="3"/>
      <c r="L892" s="3"/>
      <c r="M892" s="1">
        <v>1215</v>
      </c>
      <c r="N892" s="5">
        <v>1215</v>
      </c>
      <c r="O892" s="1">
        <f t="shared" si="171"/>
        <v>2430</v>
      </c>
      <c r="P892" s="35">
        <f t="shared" si="172"/>
        <v>289.28571428571428</v>
      </c>
      <c r="Q892" s="35">
        <f t="shared" si="173"/>
        <v>578.57142857142856</v>
      </c>
    </row>
    <row r="893" spans="5:37">
      <c r="H893" s="5" t="s">
        <v>91</v>
      </c>
      <c r="J893" s="1" t="s">
        <v>188</v>
      </c>
      <c r="K893" s="3"/>
      <c r="L893" s="3"/>
      <c r="M893" s="1">
        <v>2000</v>
      </c>
      <c r="N893" s="5">
        <v>2000</v>
      </c>
      <c r="O893" s="1">
        <f t="shared" si="171"/>
        <v>4000</v>
      </c>
      <c r="P893" s="35">
        <f t="shared" si="172"/>
        <v>476.19047619047615</v>
      </c>
      <c r="Q893" s="35">
        <f t="shared" si="173"/>
        <v>952.38095238095229</v>
      </c>
    </row>
    <row r="894" spans="5:37">
      <c r="H894" s="15" t="s">
        <v>139</v>
      </c>
      <c r="J894" s="1" t="s">
        <v>188</v>
      </c>
      <c r="K894" s="3"/>
      <c r="L894" s="3"/>
      <c r="M894" s="1">
        <v>1600</v>
      </c>
      <c r="N894" s="5">
        <v>1600</v>
      </c>
      <c r="O894" s="1">
        <f t="shared" si="171"/>
        <v>3200</v>
      </c>
      <c r="P894" s="35">
        <f t="shared" si="172"/>
        <v>380.95238095238096</v>
      </c>
      <c r="Q894" s="35">
        <f t="shared" si="173"/>
        <v>761.90476190476193</v>
      </c>
    </row>
    <row r="895" spans="5:37">
      <c r="H895" s="15" t="s">
        <v>140</v>
      </c>
      <c r="J895" s="1" t="s">
        <v>188</v>
      </c>
      <c r="K895" s="3"/>
      <c r="L895" s="3"/>
      <c r="M895" s="1">
        <v>1800</v>
      </c>
      <c r="N895" s="5">
        <v>1800</v>
      </c>
      <c r="O895" s="1">
        <f t="shared" si="171"/>
        <v>3600</v>
      </c>
      <c r="P895" s="35">
        <f t="shared" si="172"/>
        <v>428.57142857142856</v>
      </c>
      <c r="Q895" s="35">
        <f t="shared" si="173"/>
        <v>857.14285714285711</v>
      </c>
    </row>
    <row r="896" spans="5:37">
      <c r="H896" s="15" t="s">
        <v>141</v>
      </c>
      <c r="J896" s="1" t="s">
        <v>188</v>
      </c>
      <c r="K896" s="3"/>
      <c r="L896" s="3"/>
      <c r="M896" s="1">
        <v>1800</v>
      </c>
      <c r="N896" s="5">
        <v>1800</v>
      </c>
      <c r="O896" s="1">
        <f t="shared" si="171"/>
        <v>3600</v>
      </c>
      <c r="P896" s="35">
        <f t="shared" si="172"/>
        <v>428.57142857142856</v>
      </c>
      <c r="Q896" s="35">
        <f t="shared" si="173"/>
        <v>857.14285714285711</v>
      </c>
    </row>
    <row r="897" spans="5:37">
      <c r="H897" s="15" t="s">
        <v>142</v>
      </c>
      <c r="J897" s="1" t="s">
        <v>188</v>
      </c>
      <c r="K897" s="3"/>
      <c r="L897" s="3"/>
      <c r="M897" s="1">
        <v>1700</v>
      </c>
      <c r="N897" s="5">
        <v>1700</v>
      </c>
      <c r="O897" s="1">
        <f t="shared" si="171"/>
        <v>3400</v>
      </c>
      <c r="P897" s="35">
        <f t="shared" si="172"/>
        <v>404.76190476190476</v>
      </c>
      <c r="Q897" s="35">
        <f t="shared" si="173"/>
        <v>809.52380952380952</v>
      </c>
    </row>
    <row r="898" spans="5:37">
      <c r="H898" s="15" t="s">
        <v>143</v>
      </c>
      <c r="J898" s="1" t="s">
        <v>188</v>
      </c>
      <c r="K898" s="3"/>
      <c r="L898" s="3"/>
      <c r="M898" s="1">
        <v>1800</v>
      </c>
      <c r="N898" s="5">
        <v>1800</v>
      </c>
      <c r="O898" s="1">
        <f t="shared" si="171"/>
        <v>3600</v>
      </c>
      <c r="P898" s="35">
        <f t="shared" si="172"/>
        <v>428.57142857142856</v>
      </c>
      <c r="Q898" s="35">
        <f t="shared" si="173"/>
        <v>857.14285714285711</v>
      </c>
    </row>
    <row r="899" spans="5:37">
      <c r="H899" s="15" t="s">
        <v>147</v>
      </c>
      <c r="J899" s="1" t="s">
        <v>188</v>
      </c>
      <c r="K899" s="3"/>
      <c r="L899" s="3"/>
      <c r="M899" s="1">
        <v>1500</v>
      </c>
      <c r="N899" s="5">
        <v>1500</v>
      </c>
      <c r="O899" s="1">
        <f t="shared" si="171"/>
        <v>3000</v>
      </c>
      <c r="P899" s="35">
        <f t="shared" si="172"/>
        <v>357.14285714285711</v>
      </c>
      <c r="Q899" s="35">
        <f t="shared" si="173"/>
        <v>714.28571428571422</v>
      </c>
    </row>
    <row r="900" spans="5:37">
      <c r="H900" s="15" t="s">
        <v>146</v>
      </c>
      <c r="J900" s="1" t="s">
        <v>188</v>
      </c>
      <c r="K900" s="3"/>
      <c r="L900" s="3"/>
      <c r="M900" s="1">
        <v>1600</v>
      </c>
      <c r="N900" s="5">
        <v>1600</v>
      </c>
      <c r="O900" s="1">
        <f t="shared" si="171"/>
        <v>3200</v>
      </c>
      <c r="P900" s="35">
        <f t="shared" si="172"/>
        <v>380.95238095238096</v>
      </c>
      <c r="Q900" s="35">
        <f t="shared" si="173"/>
        <v>761.90476190476193</v>
      </c>
    </row>
    <row r="901" spans="5:37">
      <c r="H901" s="15" t="s">
        <v>144</v>
      </c>
      <c r="J901" s="1" t="s">
        <v>188</v>
      </c>
      <c r="K901" s="3"/>
      <c r="L901" s="3"/>
      <c r="M901" s="1">
        <v>1800</v>
      </c>
      <c r="N901" s="5">
        <v>1800</v>
      </c>
      <c r="O901" s="1">
        <f t="shared" si="171"/>
        <v>3600</v>
      </c>
      <c r="P901" s="35">
        <f t="shared" si="172"/>
        <v>428.57142857142856</v>
      </c>
      <c r="Q901" s="35">
        <f t="shared" si="173"/>
        <v>857.14285714285711</v>
      </c>
    </row>
    <row r="902" spans="5:37">
      <c r="H902" s="15" t="s">
        <v>145</v>
      </c>
      <c r="J902" s="1" t="s">
        <v>188</v>
      </c>
      <c r="K902" s="3"/>
      <c r="L902" s="3"/>
      <c r="M902" s="1">
        <v>2000</v>
      </c>
      <c r="N902" s="5">
        <v>2000</v>
      </c>
      <c r="O902" s="1">
        <f t="shared" si="171"/>
        <v>4000</v>
      </c>
      <c r="P902" s="35">
        <f t="shared" si="172"/>
        <v>476.19047619047615</v>
      </c>
      <c r="Q902" s="35">
        <f t="shared" si="173"/>
        <v>952.38095238095229</v>
      </c>
    </row>
    <row r="903" spans="5:37">
      <c r="H903" s="15" t="s">
        <v>148</v>
      </c>
      <c r="J903" s="1" t="s">
        <v>188</v>
      </c>
      <c r="K903" s="3"/>
      <c r="L903" s="3"/>
      <c r="M903" s="1">
        <v>2000</v>
      </c>
      <c r="N903" s="5">
        <v>2000</v>
      </c>
      <c r="O903" s="1">
        <f t="shared" si="171"/>
        <v>4000</v>
      </c>
      <c r="P903" s="35">
        <f t="shared" si="172"/>
        <v>476.19047619047615</v>
      </c>
      <c r="Q903" s="35">
        <f t="shared" si="173"/>
        <v>952.38095238095229</v>
      </c>
    </row>
    <row r="904" spans="5:37">
      <c r="H904" s="15" t="s">
        <v>149</v>
      </c>
      <c r="J904" s="1" t="s">
        <v>188</v>
      </c>
      <c r="K904" s="3"/>
      <c r="L904" s="3"/>
      <c r="M904" s="1">
        <v>2000</v>
      </c>
      <c r="N904" s="5">
        <v>2000</v>
      </c>
      <c r="O904" s="1">
        <f t="shared" si="171"/>
        <v>4000</v>
      </c>
      <c r="P904" s="35">
        <f t="shared" si="172"/>
        <v>476.19047619047615</v>
      </c>
      <c r="Q904" s="35">
        <f t="shared" si="173"/>
        <v>952.38095238095229</v>
      </c>
    </row>
    <row r="905" spans="5:37">
      <c r="H905" s="15" t="s">
        <v>150</v>
      </c>
      <c r="J905" s="1" t="s">
        <v>188</v>
      </c>
      <c r="K905" s="3"/>
      <c r="L905" s="3"/>
      <c r="M905" s="1">
        <v>2000</v>
      </c>
      <c r="N905" s="5">
        <v>2000</v>
      </c>
      <c r="O905" s="1">
        <f t="shared" si="171"/>
        <v>4000</v>
      </c>
      <c r="P905" s="35">
        <f t="shared" si="172"/>
        <v>476.19047619047615</v>
      </c>
      <c r="Q905" s="35">
        <f t="shared" si="173"/>
        <v>952.38095238095229</v>
      </c>
    </row>
    <row r="906" spans="5:37">
      <c r="J906" s="3">
        <f>297*210</f>
        <v>62370</v>
      </c>
      <c r="K906" s="3"/>
      <c r="L906" s="3"/>
    </row>
    <row r="907" spans="5:37">
      <c r="E907" s="6" t="s">
        <v>117</v>
      </c>
      <c r="F907" s="4"/>
      <c r="G907" s="4"/>
      <c r="H907" s="29"/>
      <c r="I907" s="4"/>
      <c r="J907" s="4" t="s">
        <v>220</v>
      </c>
      <c r="K907" s="4" t="s">
        <v>215</v>
      </c>
      <c r="L907" s="4"/>
      <c r="M907" s="4"/>
      <c r="N907" s="6" t="s">
        <v>211</v>
      </c>
      <c r="O907" s="4" t="s">
        <v>214</v>
      </c>
      <c r="P907" s="4" t="s">
        <v>212</v>
      </c>
      <c r="Q907" s="4" t="s">
        <v>213</v>
      </c>
      <c r="R907" s="4"/>
      <c r="S907" s="6"/>
      <c r="T907" s="4"/>
      <c r="U907" s="4"/>
      <c r="V907" s="4"/>
      <c r="W907" s="4"/>
      <c r="X907" s="4"/>
      <c r="Y907" s="6"/>
      <c r="Z907" s="4"/>
      <c r="AA907" s="4"/>
      <c r="AB907" s="6"/>
      <c r="AC907" s="4"/>
      <c r="AD907" s="6"/>
      <c r="AE907" s="4"/>
      <c r="AF907" s="4"/>
      <c r="AG907" s="6"/>
      <c r="AH907" s="4" t="s">
        <v>68</v>
      </c>
      <c r="AI907" s="4"/>
      <c r="AJ907" s="13"/>
      <c r="AK907" s="4"/>
    </row>
    <row r="908" spans="5:37">
      <c r="E908" s="5" t="s">
        <v>202</v>
      </c>
      <c r="F908" s="1">
        <f>100*210</f>
        <v>21000</v>
      </c>
      <c r="H908" s="6" t="s">
        <v>99</v>
      </c>
      <c r="J908" s="1" t="s">
        <v>188</v>
      </c>
      <c r="M908" s="1">
        <v>1200</v>
      </c>
      <c r="N908" s="5">
        <v>1200</v>
      </c>
      <c r="O908" s="1">
        <f>N908*2</f>
        <v>2400</v>
      </c>
      <c r="P908" s="35">
        <f>N908/(62370/21000)</f>
        <v>404.04040404040404</v>
      </c>
      <c r="Q908" s="35">
        <f>P908*2</f>
        <v>808.08080808080808</v>
      </c>
    </row>
    <row r="909" spans="5:37">
      <c r="H909" s="5" t="s">
        <v>136</v>
      </c>
      <c r="J909" s="1" t="s">
        <v>188</v>
      </c>
      <c r="M909" s="1">
        <v>1250</v>
      </c>
      <c r="N909" s="5">
        <v>1250</v>
      </c>
      <c r="O909" s="1">
        <f t="shared" ref="O909:O925" si="174">N909*2</f>
        <v>2500</v>
      </c>
      <c r="P909" s="35">
        <f t="shared" ref="P909:P925" si="175">N909/(62370/21000)</f>
        <v>420.87542087542084</v>
      </c>
      <c r="Q909" s="35">
        <f t="shared" ref="Q909:Q925" si="176">P909*2</f>
        <v>841.75084175084169</v>
      </c>
    </row>
    <row r="910" spans="5:37">
      <c r="H910" s="5" t="s">
        <v>137</v>
      </c>
      <c r="J910" s="1" t="s">
        <v>188</v>
      </c>
      <c r="M910" s="1">
        <v>1300</v>
      </c>
      <c r="N910" s="5">
        <v>1300</v>
      </c>
      <c r="O910" s="1">
        <f t="shared" si="174"/>
        <v>2600</v>
      </c>
      <c r="P910" s="35">
        <f t="shared" si="175"/>
        <v>437.7104377104377</v>
      </c>
      <c r="Q910" s="35">
        <f t="shared" si="176"/>
        <v>875.4208754208754</v>
      </c>
    </row>
    <row r="911" spans="5:37">
      <c r="H911" s="5" t="s">
        <v>138</v>
      </c>
      <c r="J911" s="1" t="s">
        <v>188</v>
      </c>
      <c r="K911" s="3"/>
      <c r="L911" s="3"/>
      <c r="M911" s="1">
        <v>1800</v>
      </c>
      <c r="N911" s="5">
        <v>1800</v>
      </c>
      <c r="O911" s="1">
        <f t="shared" si="174"/>
        <v>3600</v>
      </c>
      <c r="P911" s="35">
        <f t="shared" si="175"/>
        <v>606.06060606060601</v>
      </c>
      <c r="Q911" s="35">
        <f t="shared" si="176"/>
        <v>1212.121212121212</v>
      </c>
    </row>
    <row r="912" spans="5:37">
      <c r="H912" s="5" t="s">
        <v>131</v>
      </c>
      <c r="J912" s="1" t="s">
        <v>188</v>
      </c>
      <c r="K912" s="3"/>
      <c r="L912" s="3"/>
      <c r="M912" s="1">
        <v>1215</v>
      </c>
      <c r="N912" s="5">
        <v>1215</v>
      </c>
      <c r="O912" s="1">
        <f t="shared" si="174"/>
        <v>2430</v>
      </c>
      <c r="P912" s="35">
        <f t="shared" si="175"/>
        <v>409.09090909090907</v>
      </c>
      <c r="Q912" s="35">
        <f t="shared" si="176"/>
        <v>818.18181818181813</v>
      </c>
    </row>
    <row r="913" spans="5:37">
      <c r="H913" s="5" t="s">
        <v>91</v>
      </c>
      <c r="J913" s="1" t="s">
        <v>188</v>
      </c>
      <c r="K913" s="3"/>
      <c r="L913" s="3"/>
      <c r="M913" s="1">
        <v>2000</v>
      </c>
      <c r="N913" s="5">
        <v>2000</v>
      </c>
      <c r="O913" s="1">
        <f t="shared" si="174"/>
        <v>4000</v>
      </c>
      <c r="P913" s="35">
        <f t="shared" si="175"/>
        <v>673.40067340067333</v>
      </c>
      <c r="Q913" s="35">
        <f t="shared" si="176"/>
        <v>1346.8013468013467</v>
      </c>
    </row>
    <row r="914" spans="5:37">
      <c r="H914" s="15" t="s">
        <v>139</v>
      </c>
      <c r="J914" s="1" t="s">
        <v>188</v>
      </c>
      <c r="K914" s="3"/>
      <c r="L914" s="3"/>
      <c r="M914" s="1">
        <v>1600</v>
      </c>
      <c r="N914" s="5">
        <v>1600</v>
      </c>
      <c r="O914" s="1">
        <f t="shared" si="174"/>
        <v>3200</v>
      </c>
      <c r="P914" s="35">
        <f t="shared" si="175"/>
        <v>538.72053872053868</v>
      </c>
      <c r="Q914" s="35">
        <f t="shared" si="176"/>
        <v>1077.4410774410774</v>
      </c>
    </row>
    <row r="915" spans="5:37">
      <c r="H915" s="15" t="s">
        <v>140</v>
      </c>
      <c r="J915" s="1" t="s">
        <v>188</v>
      </c>
      <c r="K915" s="3"/>
      <c r="L915" s="3"/>
      <c r="M915" s="1">
        <v>1800</v>
      </c>
      <c r="N915" s="5">
        <v>1800</v>
      </c>
      <c r="O915" s="1">
        <f t="shared" si="174"/>
        <v>3600</v>
      </c>
      <c r="P915" s="35">
        <f t="shared" si="175"/>
        <v>606.06060606060601</v>
      </c>
      <c r="Q915" s="35">
        <f t="shared" si="176"/>
        <v>1212.121212121212</v>
      </c>
    </row>
    <row r="916" spans="5:37">
      <c r="H916" s="15" t="s">
        <v>141</v>
      </c>
      <c r="J916" s="1" t="s">
        <v>188</v>
      </c>
      <c r="K916" s="3"/>
      <c r="L916" s="3"/>
      <c r="M916" s="1">
        <v>1800</v>
      </c>
      <c r="N916" s="5">
        <v>1800</v>
      </c>
      <c r="O916" s="1">
        <f t="shared" si="174"/>
        <v>3600</v>
      </c>
      <c r="P916" s="35">
        <f t="shared" si="175"/>
        <v>606.06060606060601</v>
      </c>
      <c r="Q916" s="35">
        <f t="shared" si="176"/>
        <v>1212.121212121212</v>
      </c>
    </row>
    <row r="917" spans="5:37">
      <c r="H917" s="15" t="s">
        <v>142</v>
      </c>
      <c r="J917" s="1" t="s">
        <v>188</v>
      </c>
      <c r="K917" s="3"/>
      <c r="L917" s="3"/>
      <c r="M917" s="1">
        <v>1700</v>
      </c>
      <c r="N917" s="5">
        <v>1700</v>
      </c>
      <c r="O917" s="1">
        <f t="shared" si="174"/>
        <v>3400</v>
      </c>
      <c r="P917" s="35">
        <f t="shared" si="175"/>
        <v>572.3905723905724</v>
      </c>
      <c r="Q917" s="35">
        <f t="shared" si="176"/>
        <v>1144.7811447811448</v>
      </c>
    </row>
    <row r="918" spans="5:37">
      <c r="H918" s="15" t="s">
        <v>143</v>
      </c>
      <c r="J918" s="1" t="s">
        <v>188</v>
      </c>
      <c r="K918" s="3"/>
      <c r="L918" s="3"/>
      <c r="M918" s="1">
        <v>1800</v>
      </c>
      <c r="N918" s="5">
        <v>1800</v>
      </c>
      <c r="O918" s="1">
        <f t="shared" si="174"/>
        <v>3600</v>
      </c>
      <c r="P918" s="35">
        <f t="shared" si="175"/>
        <v>606.06060606060601</v>
      </c>
      <c r="Q918" s="35">
        <f t="shared" si="176"/>
        <v>1212.121212121212</v>
      </c>
    </row>
    <row r="919" spans="5:37">
      <c r="H919" s="15" t="s">
        <v>147</v>
      </c>
      <c r="J919" s="1" t="s">
        <v>188</v>
      </c>
      <c r="K919" s="3"/>
      <c r="L919" s="3"/>
      <c r="M919" s="1">
        <v>1500</v>
      </c>
      <c r="N919" s="5">
        <v>1500</v>
      </c>
      <c r="O919" s="1">
        <f t="shared" si="174"/>
        <v>3000</v>
      </c>
      <c r="P919" s="35">
        <f t="shared" si="175"/>
        <v>505.05050505050502</v>
      </c>
      <c r="Q919" s="35">
        <f t="shared" si="176"/>
        <v>1010.10101010101</v>
      </c>
    </row>
    <row r="920" spans="5:37">
      <c r="H920" s="15" t="s">
        <v>146</v>
      </c>
      <c r="J920" s="1" t="s">
        <v>188</v>
      </c>
      <c r="K920" s="3"/>
      <c r="L920" s="3"/>
      <c r="M920" s="1">
        <v>1600</v>
      </c>
      <c r="N920" s="5">
        <v>1600</v>
      </c>
      <c r="O920" s="1">
        <f t="shared" si="174"/>
        <v>3200</v>
      </c>
      <c r="P920" s="35">
        <f t="shared" si="175"/>
        <v>538.72053872053868</v>
      </c>
      <c r="Q920" s="35">
        <f t="shared" si="176"/>
        <v>1077.4410774410774</v>
      </c>
    </row>
    <row r="921" spans="5:37">
      <c r="H921" s="15" t="s">
        <v>144</v>
      </c>
      <c r="J921" s="1" t="s">
        <v>188</v>
      </c>
      <c r="K921" s="3"/>
      <c r="L921" s="3"/>
      <c r="M921" s="1">
        <v>1800</v>
      </c>
      <c r="N921" s="5">
        <v>1800</v>
      </c>
      <c r="O921" s="1">
        <f t="shared" si="174"/>
        <v>3600</v>
      </c>
      <c r="P921" s="35">
        <f t="shared" si="175"/>
        <v>606.06060606060601</v>
      </c>
      <c r="Q921" s="35">
        <f t="shared" si="176"/>
        <v>1212.121212121212</v>
      </c>
    </row>
    <row r="922" spans="5:37">
      <c r="H922" s="15" t="s">
        <v>145</v>
      </c>
      <c r="J922" s="1" t="s">
        <v>188</v>
      </c>
      <c r="K922" s="3"/>
      <c r="L922" s="3"/>
      <c r="M922" s="1">
        <v>2000</v>
      </c>
      <c r="N922" s="5">
        <v>2000</v>
      </c>
      <c r="O922" s="1">
        <f t="shared" si="174"/>
        <v>4000</v>
      </c>
      <c r="P922" s="35">
        <f t="shared" si="175"/>
        <v>673.40067340067333</v>
      </c>
      <c r="Q922" s="35">
        <f t="shared" si="176"/>
        <v>1346.8013468013467</v>
      </c>
    </row>
    <row r="923" spans="5:37">
      <c r="H923" s="15" t="s">
        <v>148</v>
      </c>
      <c r="J923" s="1" t="s">
        <v>188</v>
      </c>
      <c r="K923" s="3"/>
      <c r="L923" s="3"/>
      <c r="M923" s="1">
        <v>2000</v>
      </c>
      <c r="N923" s="5">
        <v>2000</v>
      </c>
      <c r="O923" s="1">
        <f t="shared" si="174"/>
        <v>4000</v>
      </c>
      <c r="P923" s="35">
        <f t="shared" si="175"/>
        <v>673.40067340067333</v>
      </c>
      <c r="Q923" s="35">
        <f t="shared" si="176"/>
        <v>1346.8013468013467</v>
      </c>
    </row>
    <row r="924" spans="5:37">
      <c r="H924" s="15" t="s">
        <v>149</v>
      </c>
      <c r="J924" s="1" t="s">
        <v>188</v>
      </c>
      <c r="K924" s="3"/>
      <c r="L924" s="3"/>
      <c r="M924" s="1">
        <v>2000</v>
      </c>
      <c r="N924" s="5">
        <v>2000</v>
      </c>
      <c r="O924" s="1">
        <f t="shared" si="174"/>
        <v>4000</v>
      </c>
      <c r="P924" s="35">
        <f t="shared" si="175"/>
        <v>673.40067340067333</v>
      </c>
      <c r="Q924" s="35">
        <f t="shared" si="176"/>
        <v>1346.8013468013467</v>
      </c>
    </row>
    <row r="925" spans="5:37">
      <c r="H925" s="15" t="s">
        <v>150</v>
      </c>
      <c r="J925" s="1" t="s">
        <v>188</v>
      </c>
      <c r="K925" s="3"/>
      <c r="L925" s="3"/>
      <c r="M925" s="1">
        <v>2000</v>
      </c>
      <c r="N925" s="5">
        <v>2000</v>
      </c>
      <c r="O925" s="1">
        <f t="shared" si="174"/>
        <v>4000</v>
      </c>
      <c r="P925" s="35">
        <f t="shared" si="175"/>
        <v>673.40067340067333</v>
      </c>
      <c r="Q925" s="35">
        <f t="shared" si="176"/>
        <v>1346.8013468013467</v>
      </c>
    </row>
    <row r="926" spans="5:37">
      <c r="J926" s="3">
        <f>297*210</f>
        <v>62370</v>
      </c>
      <c r="K926" s="3"/>
      <c r="L926" s="3"/>
      <c r="P926" s="35"/>
    </row>
    <row r="927" spans="5:37">
      <c r="E927" s="6" t="s">
        <v>118</v>
      </c>
      <c r="F927" s="4"/>
      <c r="G927" s="4"/>
      <c r="H927" s="29"/>
      <c r="I927" s="4"/>
      <c r="J927" s="4" t="s">
        <v>220</v>
      </c>
      <c r="K927" s="4" t="s">
        <v>215</v>
      </c>
      <c r="L927" s="4"/>
      <c r="M927" s="4"/>
      <c r="N927" s="6" t="s">
        <v>211</v>
      </c>
      <c r="O927" s="4" t="s">
        <v>214</v>
      </c>
      <c r="P927" s="4" t="s">
        <v>212</v>
      </c>
      <c r="Q927" s="4" t="s">
        <v>213</v>
      </c>
      <c r="R927" s="4"/>
      <c r="S927" s="6"/>
      <c r="T927" s="4"/>
      <c r="U927" s="4"/>
      <c r="V927" s="4"/>
      <c r="W927" s="4"/>
      <c r="X927" s="4"/>
      <c r="Y927" s="6"/>
      <c r="Z927" s="4"/>
      <c r="AA927" s="4"/>
      <c r="AB927" s="6"/>
      <c r="AC927" s="4"/>
      <c r="AD927" s="6"/>
      <c r="AE927" s="4"/>
      <c r="AF927" s="4"/>
      <c r="AG927" s="6"/>
      <c r="AH927" s="4" t="s">
        <v>68</v>
      </c>
      <c r="AI927" s="4"/>
      <c r="AJ927" s="13"/>
      <c r="AK927" s="4"/>
    </row>
    <row r="928" spans="5:37">
      <c r="E928" s="5" t="s">
        <v>202</v>
      </c>
      <c r="F928" s="1">
        <f>110*155</f>
        <v>17050</v>
      </c>
      <c r="H928" s="6" t="s">
        <v>99</v>
      </c>
      <c r="J928" s="1" t="s">
        <v>188</v>
      </c>
      <c r="M928" s="1">
        <v>1200</v>
      </c>
      <c r="N928" s="5">
        <v>1200</v>
      </c>
      <c r="O928" s="1">
        <f>N928*2</f>
        <v>2400</v>
      </c>
      <c r="P928" s="35">
        <f>N928/(62370/17050)</f>
        <v>328.04232804232805</v>
      </c>
      <c r="Q928" s="35">
        <f>P928*2</f>
        <v>656.0846560846561</v>
      </c>
    </row>
    <row r="929" spans="8:17">
      <c r="H929" s="5" t="s">
        <v>136</v>
      </c>
      <c r="J929" s="1" t="s">
        <v>188</v>
      </c>
      <c r="M929" s="1">
        <v>1250</v>
      </c>
      <c r="N929" s="5">
        <v>1250</v>
      </c>
      <c r="O929" s="1">
        <f t="shared" ref="O929:O945" si="177">N929*2</f>
        <v>2500</v>
      </c>
      <c r="P929" s="35">
        <f t="shared" ref="P929:P945" si="178">N929/(62370/17050)</f>
        <v>341.71075837742501</v>
      </c>
      <c r="Q929" s="35">
        <f t="shared" ref="Q929:Q945" si="179">P929*2</f>
        <v>683.42151675485002</v>
      </c>
    </row>
    <row r="930" spans="8:17">
      <c r="H930" s="5" t="s">
        <v>137</v>
      </c>
      <c r="J930" s="1" t="s">
        <v>188</v>
      </c>
      <c r="M930" s="1">
        <v>1300</v>
      </c>
      <c r="N930" s="5">
        <v>1300</v>
      </c>
      <c r="O930" s="1">
        <f t="shared" si="177"/>
        <v>2600</v>
      </c>
      <c r="P930" s="35">
        <f t="shared" si="178"/>
        <v>355.37918871252202</v>
      </c>
      <c r="Q930" s="35">
        <f t="shared" si="179"/>
        <v>710.75837742504405</v>
      </c>
    </row>
    <row r="931" spans="8:17">
      <c r="H931" s="5" t="s">
        <v>138</v>
      </c>
      <c r="J931" s="1" t="s">
        <v>188</v>
      </c>
      <c r="K931" s="3"/>
      <c r="L931" s="3"/>
      <c r="M931" s="1">
        <v>1800</v>
      </c>
      <c r="N931" s="5">
        <v>1800</v>
      </c>
      <c r="O931" s="1">
        <f t="shared" si="177"/>
        <v>3600</v>
      </c>
      <c r="P931" s="35">
        <f t="shared" si="178"/>
        <v>492.06349206349205</v>
      </c>
      <c r="Q931" s="35">
        <f t="shared" si="179"/>
        <v>984.1269841269841</v>
      </c>
    </row>
    <row r="932" spans="8:17">
      <c r="H932" s="5" t="s">
        <v>131</v>
      </c>
      <c r="J932" s="1" t="s">
        <v>188</v>
      </c>
      <c r="K932" s="3"/>
      <c r="L932" s="3"/>
      <c r="M932" s="1">
        <v>1215</v>
      </c>
      <c r="N932" s="5">
        <v>1215</v>
      </c>
      <c r="O932" s="1">
        <f t="shared" si="177"/>
        <v>2430</v>
      </c>
      <c r="P932" s="35">
        <f t="shared" si="178"/>
        <v>332.14285714285711</v>
      </c>
      <c r="Q932" s="35">
        <f t="shared" si="179"/>
        <v>664.28571428571422</v>
      </c>
    </row>
    <row r="933" spans="8:17">
      <c r="H933" s="5" t="s">
        <v>91</v>
      </c>
      <c r="J933" s="1" t="s">
        <v>188</v>
      </c>
      <c r="K933" s="3"/>
      <c r="L933" s="3"/>
      <c r="M933" s="1">
        <v>2000</v>
      </c>
      <c r="N933" s="5">
        <v>2000</v>
      </c>
      <c r="O933" s="1">
        <f t="shared" si="177"/>
        <v>4000</v>
      </c>
      <c r="P933" s="35">
        <f t="shared" si="178"/>
        <v>546.73721340388011</v>
      </c>
      <c r="Q933" s="35">
        <f t="shared" si="179"/>
        <v>1093.4744268077602</v>
      </c>
    </row>
    <row r="934" spans="8:17">
      <c r="H934" s="15" t="s">
        <v>139</v>
      </c>
      <c r="J934" s="1" t="s">
        <v>188</v>
      </c>
      <c r="K934" s="3"/>
      <c r="L934" s="3"/>
      <c r="M934" s="1">
        <v>1600</v>
      </c>
      <c r="N934" s="5">
        <v>1600</v>
      </c>
      <c r="O934" s="1">
        <f t="shared" si="177"/>
        <v>3200</v>
      </c>
      <c r="P934" s="35">
        <f t="shared" si="178"/>
        <v>437.38977072310405</v>
      </c>
      <c r="Q934" s="35">
        <f t="shared" si="179"/>
        <v>874.7795414462081</v>
      </c>
    </row>
    <row r="935" spans="8:17">
      <c r="H935" s="15" t="s">
        <v>140</v>
      </c>
      <c r="J935" s="1" t="s">
        <v>188</v>
      </c>
      <c r="K935" s="3"/>
      <c r="L935" s="3"/>
      <c r="M935" s="1">
        <v>1800</v>
      </c>
      <c r="N935" s="5">
        <v>1800</v>
      </c>
      <c r="O935" s="1">
        <f t="shared" si="177"/>
        <v>3600</v>
      </c>
      <c r="P935" s="35">
        <f t="shared" si="178"/>
        <v>492.06349206349205</v>
      </c>
      <c r="Q935" s="35">
        <f t="shared" si="179"/>
        <v>984.1269841269841</v>
      </c>
    </row>
    <row r="936" spans="8:17">
      <c r="H936" s="15" t="s">
        <v>141</v>
      </c>
      <c r="J936" s="1" t="s">
        <v>188</v>
      </c>
      <c r="K936" s="3"/>
      <c r="L936" s="3"/>
      <c r="M936" s="1">
        <v>1800</v>
      </c>
      <c r="N936" s="5">
        <v>1800</v>
      </c>
      <c r="O936" s="1">
        <f t="shared" si="177"/>
        <v>3600</v>
      </c>
      <c r="P936" s="35">
        <f t="shared" si="178"/>
        <v>492.06349206349205</v>
      </c>
      <c r="Q936" s="35">
        <f t="shared" si="179"/>
        <v>984.1269841269841</v>
      </c>
    </row>
    <row r="937" spans="8:17">
      <c r="H937" s="15" t="s">
        <v>142</v>
      </c>
      <c r="J937" s="1" t="s">
        <v>188</v>
      </c>
      <c r="K937" s="3"/>
      <c r="L937" s="3"/>
      <c r="M937" s="1">
        <v>1700</v>
      </c>
      <c r="N937" s="5">
        <v>1700</v>
      </c>
      <c r="O937" s="1">
        <f t="shared" si="177"/>
        <v>3400</v>
      </c>
      <c r="P937" s="35">
        <f t="shared" si="178"/>
        <v>464.72663139329802</v>
      </c>
      <c r="Q937" s="35">
        <f t="shared" si="179"/>
        <v>929.45326278659604</v>
      </c>
    </row>
    <row r="938" spans="8:17">
      <c r="H938" s="15" t="s">
        <v>143</v>
      </c>
      <c r="J938" s="1" t="s">
        <v>188</v>
      </c>
      <c r="K938" s="3"/>
      <c r="L938" s="3"/>
      <c r="M938" s="1">
        <v>1800</v>
      </c>
      <c r="N938" s="5">
        <v>1800</v>
      </c>
      <c r="O938" s="1">
        <f t="shared" si="177"/>
        <v>3600</v>
      </c>
      <c r="P938" s="35">
        <f t="shared" si="178"/>
        <v>492.06349206349205</v>
      </c>
      <c r="Q938" s="35">
        <f t="shared" si="179"/>
        <v>984.1269841269841</v>
      </c>
    </row>
    <row r="939" spans="8:17">
      <c r="H939" s="15" t="s">
        <v>147</v>
      </c>
      <c r="J939" s="1" t="s">
        <v>188</v>
      </c>
      <c r="K939" s="3"/>
      <c r="L939" s="3"/>
      <c r="M939" s="1">
        <v>1500</v>
      </c>
      <c r="N939" s="5">
        <v>1500</v>
      </c>
      <c r="O939" s="1">
        <f t="shared" si="177"/>
        <v>3000</v>
      </c>
      <c r="P939" s="35">
        <f t="shared" si="178"/>
        <v>410.05291005291002</v>
      </c>
      <c r="Q939" s="35">
        <f t="shared" si="179"/>
        <v>820.10582010582004</v>
      </c>
    </row>
    <row r="940" spans="8:17">
      <c r="H940" s="15" t="s">
        <v>146</v>
      </c>
      <c r="J940" s="1" t="s">
        <v>188</v>
      </c>
      <c r="K940" s="3"/>
      <c r="L940" s="3"/>
      <c r="M940" s="1">
        <v>1600</v>
      </c>
      <c r="N940" s="5">
        <v>1600</v>
      </c>
      <c r="O940" s="1">
        <f t="shared" si="177"/>
        <v>3200</v>
      </c>
      <c r="P940" s="35">
        <f t="shared" si="178"/>
        <v>437.38977072310405</v>
      </c>
      <c r="Q940" s="35">
        <f t="shared" si="179"/>
        <v>874.7795414462081</v>
      </c>
    </row>
    <row r="941" spans="8:17">
      <c r="H941" s="15" t="s">
        <v>144</v>
      </c>
      <c r="J941" s="1" t="s">
        <v>188</v>
      </c>
      <c r="K941" s="3"/>
      <c r="L941" s="3"/>
      <c r="M941" s="1">
        <v>1800</v>
      </c>
      <c r="N941" s="5">
        <v>1800</v>
      </c>
      <c r="O941" s="1">
        <f t="shared" si="177"/>
        <v>3600</v>
      </c>
      <c r="P941" s="35">
        <f t="shared" si="178"/>
        <v>492.06349206349205</v>
      </c>
      <c r="Q941" s="35">
        <f t="shared" si="179"/>
        <v>984.1269841269841</v>
      </c>
    </row>
    <row r="942" spans="8:17">
      <c r="H942" s="15" t="s">
        <v>145</v>
      </c>
      <c r="J942" s="1" t="s">
        <v>188</v>
      </c>
      <c r="K942" s="3"/>
      <c r="L942" s="3"/>
      <c r="M942" s="1">
        <v>2000</v>
      </c>
      <c r="N942" s="5">
        <v>2000</v>
      </c>
      <c r="O942" s="1">
        <f t="shared" si="177"/>
        <v>4000</v>
      </c>
      <c r="P942" s="35">
        <f t="shared" si="178"/>
        <v>546.73721340388011</v>
      </c>
      <c r="Q942" s="35">
        <f t="shared" si="179"/>
        <v>1093.4744268077602</v>
      </c>
    </row>
    <row r="943" spans="8:17">
      <c r="H943" s="15" t="s">
        <v>148</v>
      </c>
      <c r="J943" s="1" t="s">
        <v>188</v>
      </c>
      <c r="K943" s="3"/>
      <c r="L943" s="3"/>
      <c r="M943" s="1">
        <v>2000</v>
      </c>
      <c r="N943" s="5">
        <v>2000</v>
      </c>
      <c r="O943" s="1">
        <f t="shared" si="177"/>
        <v>4000</v>
      </c>
      <c r="P943" s="35">
        <f t="shared" si="178"/>
        <v>546.73721340388011</v>
      </c>
      <c r="Q943" s="35">
        <f t="shared" si="179"/>
        <v>1093.4744268077602</v>
      </c>
    </row>
    <row r="944" spans="8:17">
      <c r="H944" s="15" t="s">
        <v>149</v>
      </c>
      <c r="J944" s="1" t="s">
        <v>188</v>
      </c>
      <c r="K944" s="3"/>
      <c r="L944" s="3"/>
      <c r="M944" s="1">
        <v>2000</v>
      </c>
      <c r="N944" s="5">
        <v>2000</v>
      </c>
      <c r="O944" s="1">
        <f t="shared" si="177"/>
        <v>4000</v>
      </c>
      <c r="P944" s="35">
        <f t="shared" si="178"/>
        <v>546.73721340388011</v>
      </c>
      <c r="Q944" s="35">
        <f t="shared" si="179"/>
        <v>1093.4744268077602</v>
      </c>
    </row>
    <row r="945" spans="5:37">
      <c r="H945" s="15" t="s">
        <v>150</v>
      </c>
      <c r="J945" s="1" t="s">
        <v>188</v>
      </c>
      <c r="K945" s="3"/>
      <c r="L945" s="3"/>
      <c r="M945" s="1">
        <v>2000</v>
      </c>
      <c r="N945" s="5">
        <v>2000</v>
      </c>
      <c r="O945" s="1">
        <f t="shared" si="177"/>
        <v>4000</v>
      </c>
      <c r="P945" s="35">
        <f t="shared" si="178"/>
        <v>546.73721340388011</v>
      </c>
      <c r="Q945" s="35">
        <f t="shared" si="179"/>
        <v>1093.4744268077602</v>
      </c>
    </row>
    <row r="946" spans="5:37">
      <c r="J946" s="3">
        <f>297*210</f>
        <v>62370</v>
      </c>
      <c r="K946" s="3"/>
      <c r="L946" s="3"/>
    </row>
    <row r="947" spans="5:37">
      <c r="E947" s="6" t="s">
        <v>119</v>
      </c>
      <c r="F947" s="4"/>
      <c r="G947" s="4"/>
      <c r="H947" s="29"/>
      <c r="I947" s="4"/>
      <c r="J947" s="4" t="s">
        <v>220</v>
      </c>
      <c r="K947" s="4" t="s">
        <v>215</v>
      </c>
      <c r="L947" s="4"/>
      <c r="M947" s="4"/>
      <c r="N947" s="6" t="s">
        <v>211</v>
      </c>
      <c r="O947" s="4" t="s">
        <v>214</v>
      </c>
      <c r="P947" s="4" t="s">
        <v>212</v>
      </c>
      <c r="Q947" s="4" t="s">
        <v>213</v>
      </c>
      <c r="R947" s="4"/>
      <c r="S947" s="6"/>
      <c r="T947" s="4"/>
      <c r="U947" s="4"/>
      <c r="V947" s="4"/>
      <c r="W947" s="4"/>
      <c r="X947" s="4"/>
      <c r="Y947" s="6"/>
      <c r="Z947" s="4"/>
      <c r="AA947" s="4"/>
      <c r="AB947" s="6"/>
      <c r="AC947" s="4"/>
      <c r="AD947" s="6"/>
      <c r="AE947" s="4"/>
      <c r="AF947" s="4"/>
      <c r="AG947" s="6"/>
      <c r="AH947" s="4" t="s">
        <v>68</v>
      </c>
      <c r="AI947" s="4"/>
      <c r="AJ947" s="13"/>
      <c r="AK947" s="4"/>
    </row>
    <row r="948" spans="5:37">
      <c r="E948" s="5" t="s">
        <v>202</v>
      </c>
      <c r="F948" s="1">
        <f>120*220</f>
        <v>26400</v>
      </c>
      <c r="H948" s="6" t="s">
        <v>99</v>
      </c>
      <c r="J948" s="1" t="s">
        <v>188</v>
      </c>
      <c r="M948" s="1">
        <v>1200</v>
      </c>
      <c r="N948" s="5">
        <v>1200</v>
      </c>
      <c r="O948" s="1">
        <f>N948*2</f>
        <v>2400</v>
      </c>
      <c r="P948" s="35">
        <f>N948/(62370/26400)</f>
        <v>507.93650793650795</v>
      </c>
      <c r="Q948" s="35">
        <f>P948*2</f>
        <v>1015.8730158730159</v>
      </c>
    </row>
    <row r="949" spans="5:37">
      <c r="H949" s="5" t="s">
        <v>136</v>
      </c>
      <c r="J949" s="1" t="s">
        <v>188</v>
      </c>
      <c r="M949" s="1">
        <v>1250</v>
      </c>
      <c r="N949" s="5">
        <v>1250</v>
      </c>
      <c r="O949" s="1">
        <f t="shared" ref="O949:O965" si="180">N949*2</f>
        <v>2500</v>
      </c>
      <c r="P949" s="35">
        <f t="shared" ref="P949:P965" si="181">N949/(62370/26400)</f>
        <v>529.10052910052912</v>
      </c>
      <c r="Q949" s="35">
        <f t="shared" ref="Q949:Q965" si="182">P949*2</f>
        <v>1058.2010582010582</v>
      </c>
    </row>
    <row r="950" spans="5:37">
      <c r="H950" s="5" t="s">
        <v>137</v>
      </c>
      <c r="J950" s="1" t="s">
        <v>188</v>
      </c>
      <c r="M950" s="1">
        <v>1300</v>
      </c>
      <c r="N950" s="5">
        <v>1300</v>
      </c>
      <c r="O950" s="1">
        <f t="shared" si="180"/>
        <v>2600</v>
      </c>
      <c r="P950" s="35">
        <f t="shared" si="181"/>
        <v>550.26455026455028</v>
      </c>
      <c r="Q950" s="35">
        <f t="shared" si="182"/>
        <v>1100.5291005291006</v>
      </c>
    </row>
    <row r="951" spans="5:37">
      <c r="H951" s="5" t="s">
        <v>138</v>
      </c>
      <c r="J951" s="1" t="s">
        <v>188</v>
      </c>
      <c r="K951" s="3"/>
      <c r="L951" s="3"/>
      <c r="M951" s="1">
        <v>1800</v>
      </c>
      <c r="N951" s="5">
        <v>1800</v>
      </c>
      <c r="O951" s="1">
        <f t="shared" si="180"/>
        <v>3600</v>
      </c>
      <c r="P951" s="35">
        <f t="shared" si="181"/>
        <v>761.90476190476193</v>
      </c>
      <c r="Q951" s="35">
        <f t="shared" si="182"/>
        <v>1523.8095238095239</v>
      </c>
    </row>
    <row r="952" spans="5:37">
      <c r="H952" s="5" t="s">
        <v>131</v>
      </c>
      <c r="J952" s="1" t="s">
        <v>188</v>
      </c>
      <c r="K952" s="3"/>
      <c r="L952" s="3"/>
      <c r="M952" s="1">
        <v>1215</v>
      </c>
      <c r="N952" s="5">
        <v>1215</v>
      </c>
      <c r="O952" s="1">
        <f t="shared" si="180"/>
        <v>2430</v>
      </c>
      <c r="P952" s="35">
        <f t="shared" si="181"/>
        <v>514.28571428571433</v>
      </c>
      <c r="Q952" s="35">
        <f t="shared" si="182"/>
        <v>1028.5714285714287</v>
      </c>
    </row>
    <row r="953" spans="5:37">
      <c r="H953" s="5" t="s">
        <v>91</v>
      </c>
      <c r="J953" s="1" t="s">
        <v>188</v>
      </c>
      <c r="K953" s="3"/>
      <c r="L953" s="3"/>
      <c r="M953" s="1">
        <v>2000</v>
      </c>
      <c r="N953" s="5">
        <v>2000</v>
      </c>
      <c r="O953" s="1">
        <f t="shared" si="180"/>
        <v>4000</v>
      </c>
      <c r="P953" s="35">
        <f t="shared" si="181"/>
        <v>846.56084656084658</v>
      </c>
      <c r="Q953" s="35">
        <f t="shared" si="182"/>
        <v>1693.1216931216932</v>
      </c>
    </row>
    <row r="954" spans="5:37">
      <c r="H954" s="15" t="s">
        <v>139</v>
      </c>
      <c r="J954" s="1" t="s">
        <v>188</v>
      </c>
      <c r="K954" s="3"/>
      <c r="L954" s="3"/>
      <c r="M954" s="1">
        <v>1600</v>
      </c>
      <c r="N954" s="5">
        <v>1600</v>
      </c>
      <c r="O954" s="1">
        <f t="shared" si="180"/>
        <v>3200</v>
      </c>
      <c r="P954" s="35">
        <f t="shared" si="181"/>
        <v>677.24867724867727</v>
      </c>
      <c r="Q954" s="35">
        <f t="shared" si="182"/>
        <v>1354.4973544973545</v>
      </c>
    </row>
    <row r="955" spans="5:37">
      <c r="H955" s="15" t="s">
        <v>140</v>
      </c>
      <c r="J955" s="1" t="s">
        <v>188</v>
      </c>
      <c r="K955" s="3"/>
      <c r="L955" s="3"/>
      <c r="M955" s="1">
        <v>1800</v>
      </c>
      <c r="N955" s="5">
        <v>1800</v>
      </c>
      <c r="O955" s="1">
        <f t="shared" si="180"/>
        <v>3600</v>
      </c>
      <c r="P955" s="35">
        <f t="shared" si="181"/>
        <v>761.90476190476193</v>
      </c>
      <c r="Q955" s="35">
        <f t="shared" si="182"/>
        <v>1523.8095238095239</v>
      </c>
    </row>
    <row r="956" spans="5:37">
      <c r="H956" s="15" t="s">
        <v>141</v>
      </c>
      <c r="J956" s="1" t="s">
        <v>188</v>
      </c>
      <c r="K956" s="3"/>
      <c r="L956" s="3"/>
      <c r="M956" s="1">
        <v>1800</v>
      </c>
      <c r="N956" s="5">
        <v>1800</v>
      </c>
      <c r="O956" s="1">
        <f t="shared" si="180"/>
        <v>3600</v>
      </c>
      <c r="P956" s="35">
        <f t="shared" si="181"/>
        <v>761.90476190476193</v>
      </c>
      <c r="Q956" s="35">
        <f t="shared" si="182"/>
        <v>1523.8095238095239</v>
      </c>
    </row>
    <row r="957" spans="5:37">
      <c r="H957" s="15" t="s">
        <v>142</v>
      </c>
      <c r="J957" s="1" t="s">
        <v>188</v>
      </c>
      <c r="K957" s="3"/>
      <c r="L957" s="3"/>
      <c r="M957" s="1">
        <v>1700</v>
      </c>
      <c r="N957" s="5">
        <v>1700</v>
      </c>
      <c r="O957" s="1">
        <f t="shared" si="180"/>
        <v>3400</v>
      </c>
      <c r="P957" s="35">
        <f t="shared" si="181"/>
        <v>719.5767195767196</v>
      </c>
      <c r="Q957" s="35">
        <f t="shared" si="182"/>
        <v>1439.1534391534392</v>
      </c>
    </row>
    <row r="958" spans="5:37">
      <c r="H958" s="15" t="s">
        <v>143</v>
      </c>
      <c r="J958" s="1" t="s">
        <v>188</v>
      </c>
      <c r="K958" s="3"/>
      <c r="L958" s="3"/>
      <c r="M958" s="1">
        <v>1800</v>
      </c>
      <c r="N958" s="5">
        <v>1800</v>
      </c>
      <c r="O958" s="1">
        <f t="shared" si="180"/>
        <v>3600</v>
      </c>
      <c r="P958" s="35">
        <f t="shared" si="181"/>
        <v>761.90476190476193</v>
      </c>
      <c r="Q958" s="35">
        <f t="shared" si="182"/>
        <v>1523.8095238095239</v>
      </c>
    </row>
    <row r="959" spans="5:37">
      <c r="H959" s="15" t="s">
        <v>147</v>
      </c>
      <c r="J959" s="1" t="s">
        <v>188</v>
      </c>
      <c r="K959" s="3"/>
      <c r="L959" s="3"/>
      <c r="M959" s="1">
        <v>1500</v>
      </c>
      <c r="N959" s="5">
        <v>1500</v>
      </c>
      <c r="O959" s="1">
        <f t="shared" si="180"/>
        <v>3000</v>
      </c>
      <c r="P959" s="35">
        <f t="shared" si="181"/>
        <v>634.92063492063494</v>
      </c>
      <c r="Q959" s="35">
        <f t="shared" si="182"/>
        <v>1269.8412698412699</v>
      </c>
    </row>
    <row r="960" spans="5:37">
      <c r="H960" s="15" t="s">
        <v>146</v>
      </c>
      <c r="J960" s="1" t="s">
        <v>188</v>
      </c>
      <c r="K960" s="3"/>
      <c r="L960" s="3"/>
      <c r="M960" s="1">
        <v>1600</v>
      </c>
      <c r="N960" s="5">
        <v>1600</v>
      </c>
      <c r="O960" s="1">
        <f t="shared" si="180"/>
        <v>3200</v>
      </c>
      <c r="P960" s="35">
        <f t="shared" si="181"/>
        <v>677.24867724867727</v>
      </c>
      <c r="Q960" s="35">
        <f t="shared" si="182"/>
        <v>1354.4973544973545</v>
      </c>
    </row>
    <row r="961" spans="5:37">
      <c r="H961" s="15" t="s">
        <v>144</v>
      </c>
      <c r="J961" s="1" t="s">
        <v>188</v>
      </c>
      <c r="K961" s="3"/>
      <c r="L961" s="3"/>
      <c r="M961" s="1">
        <v>1800</v>
      </c>
      <c r="N961" s="5">
        <v>1800</v>
      </c>
      <c r="O961" s="1">
        <f t="shared" si="180"/>
        <v>3600</v>
      </c>
      <c r="P961" s="35">
        <f t="shared" si="181"/>
        <v>761.90476190476193</v>
      </c>
      <c r="Q961" s="35">
        <f t="shared" si="182"/>
        <v>1523.8095238095239</v>
      </c>
    </row>
    <row r="962" spans="5:37">
      <c r="H962" s="15" t="s">
        <v>145</v>
      </c>
      <c r="J962" s="1" t="s">
        <v>188</v>
      </c>
      <c r="K962" s="3"/>
      <c r="L962" s="3"/>
      <c r="M962" s="1">
        <v>2000</v>
      </c>
      <c r="N962" s="5">
        <v>2000</v>
      </c>
      <c r="O962" s="1">
        <f t="shared" si="180"/>
        <v>4000</v>
      </c>
      <c r="P962" s="35">
        <f t="shared" si="181"/>
        <v>846.56084656084658</v>
      </c>
      <c r="Q962" s="35">
        <f t="shared" si="182"/>
        <v>1693.1216931216932</v>
      </c>
    </row>
    <row r="963" spans="5:37">
      <c r="H963" s="15" t="s">
        <v>148</v>
      </c>
      <c r="J963" s="1" t="s">
        <v>188</v>
      </c>
      <c r="K963" s="3"/>
      <c r="L963" s="3"/>
      <c r="M963" s="1">
        <v>2000</v>
      </c>
      <c r="N963" s="5">
        <v>2000</v>
      </c>
      <c r="O963" s="1">
        <f t="shared" si="180"/>
        <v>4000</v>
      </c>
      <c r="P963" s="35">
        <f t="shared" si="181"/>
        <v>846.56084656084658</v>
      </c>
      <c r="Q963" s="35">
        <f t="shared" si="182"/>
        <v>1693.1216931216932</v>
      </c>
    </row>
    <row r="964" spans="5:37">
      <c r="H964" s="15" t="s">
        <v>149</v>
      </c>
      <c r="J964" s="1" t="s">
        <v>188</v>
      </c>
      <c r="K964" s="3"/>
      <c r="L964" s="3"/>
      <c r="M964" s="1">
        <v>2000</v>
      </c>
      <c r="N964" s="5">
        <v>2000</v>
      </c>
      <c r="O964" s="1">
        <f t="shared" si="180"/>
        <v>4000</v>
      </c>
      <c r="P964" s="35">
        <f t="shared" si="181"/>
        <v>846.56084656084658</v>
      </c>
      <c r="Q964" s="35">
        <f t="shared" si="182"/>
        <v>1693.1216931216932</v>
      </c>
    </row>
    <row r="965" spans="5:37">
      <c r="H965" s="15" t="s">
        <v>150</v>
      </c>
      <c r="J965" s="1" t="s">
        <v>188</v>
      </c>
      <c r="K965" s="3"/>
      <c r="L965" s="3"/>
      <c r="M965" s="1">
        <v>2000</v>
      </c>
      <c r="N965" s="5">
        <v>2000</v>
      </c>
      <c r="O965" s="1">
        <f t="shared" si="180"/>
        <v>4000</v>
      </c>
      <c r="P965" s="35">
        <f t="shared" si="181"/>
        <v>846.56084656084658</v>
      </c>
      <c r="Q965" s="35">
        <f t="shared" si="182"/>
        <v>1693.1216931216932</v>
      </c>
    </row>
    <row r="966" spans="5:37">
      <c r="J966" s="3">
        <f>297*210</f>
        <v>62370</v>
      </c>
      <c r="K966" s="3"/>
      <c r="L966" s="3"/>
    </row>
    <row r="967" spans="5:37">
      <c r="E967" s="6" t="s">
        <v>120</v>
      </c>
      <c r="F967" s="4"/>
      <c r="G967" s="4"/>
      <c r="H967" s="29"/>
      <c r="I967" s="4"/>
      <c r="J967" s="4" t="s">
        <v>220</v>
      </c>
      <c r="K967" s="4" t="s">
        <v>215</v>
      </c>
      <c r="L967" s="4"/>
      <c r="M967" s="4"/>
      <c r="N967" s="6" t="s">
        <v>211</v>
      </c>
      <c r="O967" s="4" t="s">
        <v>214</v>
      </c>
      <c r="P967" s="4" t="s">
        <v>212</v>
      </c>
      <c r="Q967" s="4" t="s">
        <v>213</v>
      </c>
      <c r="R967" s="4"/>
      <c r="S967" s="6"/>
      <c r="T967" s="4"/>
      <c r="U967" s="4"/>
      <c r="V967" s="4"/>
      <c r="W967" s="4"/>
      <c r="X967" s="4"/>
      <c r="Y967" s="6"/>
      <c r="Z967" s="4"/>
      <c r="AA967" s="4"/>
      <c r="AB967" s="6"/>
      <c r="AC967" s="4"/>
      <c r="AD967" s="6"/>
      <c r="AE967" s="4"/>
      <c r="AF967" s="4"/>
      <c r="AG967" s="6"/>
      <c r="AH967" s="4" t="s">
        <v>68</v>
      </c>
      <c r="AI967" s="4"/>
      <c r="AJ967" s="13"/>
      <c r="AK967" s="4"/>
    </row>
    <row r="968" spans="5:37">
      <c r="E968" s="5" t="s">
        <v>202</v>
      </c>
      <c r="F968" s="1">
        <f>125*180</f>
        <v>22500</v>
      </c>
      <c r="H968" s="6" t="s">
        <v>99</v>
      </c>
      <c r="J968" s="1" t="s">
        <v>188</v>
      </c>
      <c r="M968" s="1">
        <v>1200</v>
      </c>
      <c r="N968" s="5">
        <v>1200</v>
      </c>
      <c r="O968" s="1">
        <f>N968*2</f>
        <v>2400</v>
      </c>
      <c r="P968" s="35">
        <f>N968/(62370/22500)</f>
        <v>432.90043290043292</v>
      </c>
      <c r="Q968" s="35">
        <f>P968*2</f>
        <v>865.80086580086584</v>
      </c>
    </row>
    <row r="969" spans="5:37">
      <c r="H969" s="5" t="s">
        <v>136</v>
      </c>
      <c r="J969" s="1" t="s">
        <v>188</v>
      </c>
      <c r="M969" s="1">
        <v>1250</v>
      </c>
      <c r="N969" s="5">
        <v>1250</v>
      </c>
      <c r="O969" s="1">
        <f t="shared" ref="O969:O985" si="183">N969*2</f>
        <v>2500</v>
      </c>
      <c r="P969" s="35">
        <f t="shared" ref="P969:P985" si="184">N969/(62370/22500)</f>
        <v>450.93795093795097</v>
      </c>
      <c r="Q969" s="35">
        <f t="shared" ref="Q969:Q985" si="185">P969*2</f>
        <v>901.87590187590195</v>
      </c>
    </row>
    <row r="970" spans="5:37">
      <c r="H970" s="5" t="s">
        <v>137</v>
      </c>
      <c r="J970" s="1" t="s">
        <v>188</v>
      </c>
      <c r="M970" s="1">
        <v>1300</v>
      </c>
      <c r="N970" s="5">
        <v>1300</v>
      </c>
      <c r="O970" s="1">
        <f t="shared" si="183"/>
        <v>2600</v>
      </c>
      <c r="P970" s="35">
        <f t="shared" si="184"/>
        <v>468.97546897546903</v>
      </c>
      <c r="Q970" s="35">
        <f t="shared" si="185"/>
        <v>937.95093795093806</v>
      </c>
    </row>
    <row r="971" spans="5:37">
      <c r="H971" s="5" t="s">
        <v>138</v>
      </c>
      <c r="J971" s="1" t="s">
        <v>188</v>
      </c>
      <c r="K971" s="3"/>
      <c r="L971" s="3"/>
      <c r="M971" s="1">
        <v>1800</v>
      </c>
      <c r="N971" s="5">
        <v>1800</v>
      </c>
      <c r="O971" s="1">
        <f t="shared" si="183"/>
        <v>3600</v>
      </c>
      <c r="P971" s="35">
        <f t="shared" si="184"/>
        <v>649.35064935064941</v>
      </c>
      <c r="Q971" s="35">
        <f t="shared" si="185"/>
        <v>1298.7012987012988</v>
      </c>
    </row>
    <row r="972" spans="5:37">
      <c r="H972" s="5" t="s">
        <v>131</v>
      </c>
      <c r="J972" s="1" t="s">
        <v>188</v>
      </c>
      <c r="K972" s="3"/>
      <c r="L972" s="3"/>
      <c r="M972" s="1">
        <v>1215</v>
      </c>
      <c r="N972" s="5">
        <v>1215</v>
      </c>
      <c r="O972" s="1">
        <f t="shared" si="183"/>
        <v>2430</v>
      </c>
      <c r="P972" s="35">
        <f t="shared" si="184"/>
        <v>438.31168831168833</v>
      </c>
      <c r="Q972" s="35">
        <f t="shared" si="185"/>
        <v>876.62337662337666</v>
      </c>
    </row>
    <row r="973" spans="5:37">
      <c r="H973" s="5" t="s">
        <v>91</v>
      </c>
      <c r="J973" s="1" t="s">
        <v>188</v>
      </c>
      <c r="K973" s="3"/>
      <c r="L973" s="3"/>
      <c r="M973" s="1">
        <v>2000</v>
      </c>
      <c r="N973" s="5">
        <v>2000</v>
      </c>
      <c r="O973" s="1">
        <f t="shared" si="183"/>
        <v>4000</v>
      </c>
      <c r="P973" s="35">
        <f t="shared" si="184"/>
        <v>721.50072150072151</v>
      </c>
      <c r="Q973" s="35">
        <f t="shared" si="185"/>
        <v>1443.001443001443</v>
      </c>
    </row>
    <row r="974" spans="5:37">
      <c r="H974" s="15" t="s">
        <v>139</v>
      </c>
      <c r="J974" s="1" t="s">
        <v>188</v>
      </c>
      <c r="K974" s="3"/>
      <c r="L974" s="3"/>
      <c r="M974" s="1">
        <v>1600</v>
      </c>
      <c r="N974" s="5">
        <v>1600</v>
      </c>
      <c r="O974" s="1">
        <f t="shared" si="183"/>
        <v>3200</v>
      </c>
      <c r="P974" s="35">
        <f t="shared" si="184"/>
        <v>577.20057720057719</v>
      </c>
      <c r="Q974" s="35">
        <f t="shared" si="185"/>
        <v>1154.4011544011544</v>
      </c>
    </row>
    <row r="975" spans="5:37">
      <c r="H975" s="15" t="s">
        <v>140</v>
      </c>
      <c r="J975" s="1" t="s">
        <v>188</v>
      </c>
      <c r="K975" s="3"/>
      <c r="L975" s="3"/>
      <c r="M975" s="1">
        <v>1800</v>
      </c>
      <c r="N975" s="5">
        <v>1800</v>
      </c>
      <c r="O975" s="1">
        <f t="shared" si="183"/>
        <v>3600</v>
      </c>
      <c r="P975" s="35">
        <f t="shared" si="184"/>
        <v>649.35064935064941</v>
      </c>
      <c r="Q975" s="35">
        <f t="shared" si="185"/>
        <v>1298.7012987012988</v>
      </c>
    </row>
    <row r="976" spans="5:37">
      <c r="H976" s="15" t="s">
        <v>141</v>
      </c>
      <c r="J976" s="1" t="s">
        <v>188</v>
      </c>
      <c r="K976" s="3"/>
      <c r="L976" s="3"/>
      <c r="M976" s="1">
        <v>1800</v>
      </c>
      <c r="N976" s="5">
        <v>1800</v>
      </c>
      <c r="O976" s="1">
        <f t="shared" si="183"/>
        <v>3600</v>
      </c>
      <c r="P976" s="35">
        <f t="shared" si="184"/>
        <v>649.35064935064941</v>
      </c>
      <c r="Q976" s="35">
        <f t="shared" si="185"/>
        <v>1298.7012987012988</v>
      </c>
    </row>
    <row r="977" spans="5:37">
      <c r="H977" s="15" t="s">
        <v>142</v>
      </c>
      <c r="J977" s="1" t="s">
        <v>188</v>
      </c>
      <c r="K977" s="3"/>
      <c r="L977" s="3"/>
      <c r="M977" s="1">
        <v>1700</v>
      </c>
      <c r="N977" s="5">
        <v>1700</v>
      </c>
      <c r="O977" s="1">
        <f t="shared" si="183"/>
        <v>3400</v>
      </c>
      <c r="P977" s="35">
        <f t="shared" si="184"/>
        <v>613.2756132756133</v>
      </c>
      <c r="Q977" s="35">
        <f t="shared" si="185"/>
        <v>1226.5512265512266</v>
      </c>
    </row>
    <row r="978" spans="5:37">
      <c r="H978" s="15" t="s">
        <v>143</v>
      </c>
      <c r="J978" s="1" t="s">
        <v>188</v>
      </c>
      <c r="K978" s="3"/>
      <c r="L978" s="3"/>
      <c r="M978" s="1">
        <v>1800</v>
      </c>
      <c r="N978" s="5">
        <v>1800</v>
      </c>
      <c r="O978" s="1">
        <f t="shared" si="183"/>
        <v>3600</v>
      </c>
      <c r="P978" s="35">
        <f t="shared" si="184"/>
        <v>649.35064935064941</v>
      </c>
      <c r="Q978" s="35">
        <f t="shared" si="185"/>
        <v>1298.7012987012988</v>
      </c>
    </row>
    <row r="979" spans="5:37">
      <c r="H979" s="15" t="s">
        <v>147</v>
      </c>
      <c r="J979" s="1" t="s">
        <v>188</v>
      </c>
      <c r="K979" s="3"/>
      <c r="L979" s="3"/>
      <c r="M979" s="1">
        <v>1500</v>
      </c>
      <c r="N979" s="5">
        <v>1500</v>
      </c>
      <c r="O979" s="1">
        <f t="shared" si="183"/>
        <v>3000</v>
      </c>
      <c r="P979" s="35">
        <f t="shared" si="184"/>
        <v>541.12554112554119</v>
      </c>
      <c r="Q979" s="35">
        <f t="shared" si="185"/>
        <v>1082.2510822510824</v>
      </c>
    </row>
    <row r="980" spans="5:37">
      <c r="H980" s="15" t="s">
        <v>146</v>
      </c>
      <c r="J980" s="1" t="s">
        <v>188</v>
      </c>
      <c r="K980" s="3"/>
      <c r="L980" s="3"/>
      <c r="M980" s="1">
        <v>1600</v>
      </c>
      <c r="N980" s="5">
        <v>1600</v>
      </c>
      <c r="O980" s="1">
        <f t="shared" si="183"/>
        <v>3200</v>
      </c>
      <c r="P980" s="35">
        <f t="shared" si="184"/>
        <v>577.20057720057719</v>
      </c>
      <c r="Q980" s="35">
        <f t="shared" si="185"/>
        <v>1154.4011544011544</v>
      </c>
    </row>
    <row r="981" spans="5:37">
      <c r="H981" s="15" t="s">
        <v>144</v>
      </c>
      <c r="J981" s="1" t="s">
        <v>188</v>
      </c>
      <c r="K981" s="3"/>
      <c r="L981" s="3"/>
      <c r="M981" s="1">
        <v>1800</v>
      </c>
      <c r="N981" s="5">
        <v>1800</v>
      </c>
      <c r="O981" s="1">
        <f t="shared" si="183"/>
        <v>3600</v>
      </c>
      <c r="P981" s="35">
        <f t="shared" si="184"/>
        <v>649.35064935064941</v>
      </c>
      <c r="Q981" s="35">
        <f t="shared" si="185"/>
        <v>1298.7012987012988</v>
      </c>
    </row>
    <row r="982" spans="5:37">
      <c r="H982" s="15" t="s">
        <v>145</v>
      </c>
      <c r="J982" s="1" t="s">
        <v>188</v>
      </c>
      <c r="K982" s="3"/>
      <c r="L982" s="3"/>
      <c r="M982" s="1">
        <v>2000</v>
      </c>
      <c r="N982" s="5">
        <v>2000</v>
      </c>
      <c r="O982" s="1">
        <f t="shared" si="183"/>
        <v>4000</v>
      </c>
      <c r="P982" s="35">
        <f t="shared" si="184"/>
        <v>721.50072150072151</v>
      </c>
      <c r="Q982" s="35">
        <f t="shared" si="185"/>
        <v>1443.001443001443</v>
      </c>
    </row>
    <row r="983" spans="5:37">
      <c r="H983" s="15" t="s">
        <v>148</v>
      </c>
      <c r="J983" s="1" t="s">
        <v>188</v>
      </c>
      <c r="K983" s="3"/>
      <c r="L983" s="3"/>
      <c r="M983" s="1">
        <v>2000</v>
      </c>
      <c r="N983" s="5">
        <v>2000</v>
      </c>
      <c r="O983" s="1">
        <f t="shared" si="183"/>
        <v>4000</v>
      </c>
      <c r="P983" s="35">
        <f t="shared" si="184"/>
        <v>721.50072150072151</v>
      </c>
      <c r="Q983" s="35">
        <f t="shared" si="185"/>
        <v>1443.001443001443</v>
      </c>
    </row>
    <row r="984" spans="5:37">
      <c r="H984" s="15" t="s">
        <v>149</v>
      </c>
      <c r="J984" s="1" t="s">
        <v>188</v>
      </c>
      <c r="K984" s="3"/>
      <c r="L984" s="3"/>
      <c r="M984" s="1">
        <v>2000</v>
      </c>
      <c r="N984" s="5">
        <v>2000</v>
      </c>
      <c r="O984" s="1">
        <f t="shared" si="183"/>
        <v>4000</v>
      </c>
      <c r="P984" s="35">
        <f t="shared" si="184"/>
        <v>721.50072150072151</v>
      </c>
      <c r="Q984" s="35">
        <f t="shared" si="185"/>
        <v>1443.001443001443</v>
      </c>
    </row>
    <row r="985" spans="5:37">
      <c r="H985" s="15" t="s">
        <v>150</v>
      </c>
      <c r="J985" s="1" t="s">
        <v>188</v>
      </c>
      <c r="K985" s="3"/>
      <c r="L985" s="3"/>
      <c r="M985" s="1">
        <v>2000</v>
      </c>
      <c r="N985" s="5">
        <v>2000</v>
      </c>
      <c r="O985" s="1">
        <f t="shared" si="183"/>
        <v>4000</v>
      </c>
      <c r="P985" s="35">
        <f t="shared" si="184"/>
        <v>721.50072150072151</v>
      </c>
      <c r="Q985" s="35">
        <f t="shared" si="185"/>
        <v>1443.001443001443</v>
      </c>
    </row>
    <row r="986" spans="5:37">
      <c r="J986" s="3">
        <f>297*210</f>
        <v>62370</v>
      </c>
      <c r="K986" s="3"/>
      <c r="L986" s="3"/>
    </row>
    <row r="987" spans="5:37">
      <c r="E987" s="6" t="s">
        <v>121</v>
      </c>
      <c r="F987" s="4"/>
      <c r="G987" s="4"/>
      <c r="H987" s="29"/>
      <c r="I987" s="4"/>
      <c r="J987" s="4" t="s">
        <v>220</v>
      </c>
      <c r="K987" s="4" t="s">
        <v>215</v>
      </c>
      <c r="L987" s="4"/>
      <c r="M987" s="4"/>
      <c r="N987" s="6" t="s">
        <v>211</v>
      </c>
      <c r="O987" s="4" t="s">
        <v>214</v>
      </c>
      <c r="P987" s="4" t="s">
        <v>212</v>
      </c>
      <c r="Q987" s="4" t="s">
        <v>213</v>
      </c>
      <c r="R987" s="4"/>
      <c r="S987" s="6"/>
      <c r="T987" s="4"/>
      <c r="U987" s="4"/>
      <c r="V987" s="4"/>
      <c r="W987" s="4"/>
      <c r="X987" s="4"/>
      <c r="Y987" s="6"/>
      <c r="Z987" s="4"/>
      <c r="AA987" s="4"/>
      <c r="AB987" s="6"/>
      <c r="AC987" s="4"/>
      <c r="AD987" s="6"/>
      <c r="AE987" s="4"/>
      <c r="AF987" s="4"/>
      <c r="AG987" s="6"/>
      <c r="AH987" s="4" t="s">
        <v>68</v>
      </c>
      <c r="AI987" s="4"/>
      <c r="AJ987" s="13"/>
      <c r="AK987" s="4"/>
    </row>
    <row r="988" spans="5:37">
      <c r="E988" s="5" t="s">
        <v>202</v>
      </c>
      <c r="F988" s="1">
        <f>120*180</f>
        <v>21600</v>
      </c>
      <c r="H988" s="6" t="s">
        <v>99</v>
      </c>
      <c r="J988" s="1" t="s">
        <v>188</v>
      </c>
      <c r="M988" s="1">
        <v>1200</v>
      </c>
      <c r="N988" s="5">
        <v>1200</v>
      </c>
      <c r="O988" s="1">
        <f>N988*2</f>
        <v>2400</v>
      </c>
      <c r="P988" s="35">
        <f>N988/(62370/(120*180))</f>
        <v>415.58441558441558</v>
      </c>
      <c r="Q988" s="35">
        <f>P988*2</f>
        <v>831.16883116883116</v>
      </c>
    </row>
    <row r="989" spans="5:37">
      <c r="H989" s="5" t="s">
        <v>136</v>
      </c>
      <c r="J989" s="1" t="s">
        <v>188</v>
      </c>
      <c r="M989" s="1">
        <v>1250</v>
      </c>
      <c r="N989" s="5">
        <v>1250</v>
      </c>
      <c r="O989" s="1">
        <f t="shared" ref="O989:O1005" si="186">N989*2</f>
        <v>2500</v>
      </c>
      <c r="P989" s="35">
        <f t="shared" ref="P989:P1005" si="187">N989/(62370/(120*180))</f>
        <v>432.90043290043286</v>
      </c>
      <c r="Q989" s="35">
        <f t="shared" ref="Q989:Q1005" si="188">P989*2</f>
        <v>865.80086580086572</v>
      </c>
    </row>
    <row r="990" spans="5:37">
      <c r="H990" s="5" t="s">
        <v>137</v>
      </c>
      <c r="J990" s="1" t="s">
        <v>188</v>
      </c>
      <c r="M990" s="1">
        <v>1300</v>
      </c>
      <c r="N990" s="5">
        <v>1300</v>
      </c>
      <c r="O990" s="1">
        <f t="shared" si="186"/>
        <v>2600</v>
      </c>
      <c r="P990" s="35">
        <f t="shared" si="187"/>
        <v>450.2164502164502</v>
      </c>
      <c r="Q990" s="35">
        <f t="shared" si="188"/>
        <v>900.4329004329004</v>
      </c>
    </row>
    <row r="991" spans="5:37">
      <c r="H991" s="5" t="s">
        <v>138</v>
      </c>
      <c r="J991" s="1" t="s">
        <v>188</v>
      </c>
      <c r="K991" s="3"/>
      <c r="L991" s="3"/>
      <c r="M991" s="1">
        <v>1800</v>
      </c>
      <c r="N991" s="5">
        <v>1800</v>
      </c>
      <c r="O991" s="1">
        <f t="shared" si="186"/>
        <v>3600</v>
      </c>
      <c r="P991" s="35">
        <f t="shared" si="187"/>
        <v>623.37662337662334</v>
      </c>
      <c r="Q991" s="35">
        <f t="shared" si="188"/>
        <v>1246.7532467532467</v>
      </c>
    </row>
    <row r="992" spans="5:37">
      <c r="H992" s="5" t="s">
        <v>131</v>
      </c>
      <c r="J992" s="1" t="s">
        <v>188</v>
      </c>
      <c r="K992" s="3"/>
      <c r="L992" s="3"/>
      <c r="M992" s="1">
        <v>1215</v>
      </c>
      <c r="N992" s="5">
        <v>1215</v>
      </c>
      <c r="O992" s="1">
        <f t="shared" si="186"/>
        <v>2430</v>
      </c>
      <c r="P992" s="35">
        <f t="shared" si="187"/>
        <v>420.77922077922074</v>
      </c>
      <c r="Q992" s="35">
        <f t="shared" si="188"/>
        <v>841.55844155844147</v>
      </c>
    </row>
    <row r="993" spans="5:37">
      <c r="H993" s="5" t="s">
        <v>91</v>
      </c>
      <c r="J993" s="1" t="s">
        <v>188</v>
      </c>
      <c r="K993" s="3"/>
      <c r="L993" s="3"/>
      <c r="M993" s="1">
        <v>2000</v>
      </c>
      <c r="N993" s="5">
        <v>2000</v>
      </c>
      <c r="O993" s="1">
        <f t="shared" si="186"/>
        <v>4000</v>
      </c>
      <c r="P993" s="35">
        <f t="shared" si="187"/>
        <v>692.64069264069258</v>
      </c>
      <c r="Q993" s="35">
        <f t="shared" si="188"/>
        <v>1385.2813852813852</v>
      </c>
    </row>
    <row r="994" spans="5:37">
      <c r="H994" s="15" t="s">
        <v>139</v>
      </c>
      <c r="J994" s="1" t="s">
        <v>188</v>
      </c>
      <c r="K994" s="3"/>
      <c r="L994" s="3"/>
      <c r="M994" s="1">
        <v>1600</v>
      </c>
      <c r="N994" s="5">
        <v>1600</v>
      </c>
      <c r="O994" s="1">
        <f t="shared" si="186"/>
        <v>3200</v>
      </c>
      <c r="P994" s="35">
        <f t="shared" si="187"/>
        <v>554.11255411255411</v>
      </c>
      <c r="Q994" s="35">
        <f t="shared" si="188"/>
        <v>1108.2251082251082</v>
      </c>
    </row>
    <row r="995" spans="5:37">
      <c r="H995" s="15" t="s">
        <v>140</v>
      </c>
      <c r="J995" s="1" t="s">
        <v>188</v>
      </c>
      <c r="K995" s="3"/>
      <c r="L995" s="3"/>
      <c r="M995" s="1">
        <v>1800</v>
      </c>
      <c r="N995" s="5">
        <v>1800</v>
      </c>
      <c r="O995" s="1">
        <f t="shared" si="186"/>
        <v>3600</v>
      </c>
      <c r="P995" s="35">
        <f t="shared" si="187"/>
        <v>623.37662337662334</v>
      </c>
      <c r="Q995" s="35">
        <f t="shared" si="188"/>
        <v>1246.7532467532467</v>
      </c>
    </row>
    <row r="996" spans="5:37">
      <c r="H996" s="15" t="s">
        <v>141</v>
      </c>
      <c r="J996" s="1" t="s">
        <v>188</v>
      </c>
      <c r="K996" s="3"/>
      <c r="L996" s="3"/>
      <c r="M996" s="1">
        <v>1800</v>
      </c>
      <c r="N996" s="5">
        <v>1800</v>
      </c>
      <c r="O996" s="1">
        <f t="shared" si="186"/>
        <v>3600</v>
      </c>
      <c r="P996" s="35">
        <f t="shared" si="187"/>
        <v>623.37662337662334</v>
      </c>
      <c r="Q996" s="35">
        <f t="shared" si="188"/>
        <v>1246.7532467532467</v>
      </c>
    </row>
    <row r="997" spans="5:37">
      <c r="H997" s="15" t="s">
        <v>142</v>
      </c>
      <c r="J997" s="1" t="s">
        <v>188</v>
      </c>
      <c r="K997" s="3"/>
      <c r="L997" s="3"/>
      <c r="M997" s="1">
        <v>1700</v>
      </c>
      <c r="N997" s="5">
        <v>1700</v>
      </c>
      <c r="O997" s="1">
        <f t="shared" si="186"/>
        <v>3400</v>
      </c>
      <c r="P997" s="35">
        <f t="shared" si="187"/>
        <v>588.74458874458867</v>
      </c>
      <c r="Q997" s="35">
        <f t="shared" si="188"/>
        <v>1177.4891774891773</v>
      </c>
    </row>
    <row r="998" spans="5:37">
      <c r="H998" s="15" t="s">
        <v>143</v>
      </c>
      <c r="J998" s="1" t="s">
        <v>188</v>
      </c>
      <c r="K998" s="3"/>
      <c r="L998" s="3"/>
      <c r="M998" s="1">
        <v>1800</v>
      </c>
      <c r="N998" s="5">
        <v>1800</v>
      </c>
      <c r="O998" s="1">
        <f t="shared" si="186"/>
        <v>3600</v>
      </c>
      <c r="P998" s="35">
        <f t="shared" si="187"/>
        <v>623.37662337662334</v>
      </c>
      <c r="Q998" s="35">
        <f t="shared" si="188"/>
        <v>1246.7532467532467</v>
      </c>
    </row>
    <row r="999" spans="5:37">
      <c r="H999" s="15" t="s">
        <v>147</v>
      </c>
      <c r="J999" s="1" t="s">
        <v>188</v>
      </c>
      <c r="K999" s="3"/>
      <c r="L999" s="3"/>
      <c r="M999" s="1">
        <v>1500</v>
      </c>
      <c r="N999" s="5">
        <v>1500</v>
      </c>
      <c r="O999" s="1">
        <f t="shared" si="186"/>
        <v>3000</v>
      </c>
      <c r="P999" s="35">
        <f t="shared" si="187"/>
        <v>519.48051948051943</v>
      </c>
      <c r="Q999" s="35">
        <f t="shared" si="188"/>
        <v>1038.9610389610389</v>
      </c>
    </row>
    <row r="1000" spans="5:37">
      <c r="H1000" s="15" t="s">
        <v>146</v>
      </c>
      <c r="J1000" s="1" t="s">
        <v>188</v>
      </c>
      <c r="K1000" s="3"/>
      <c r="L1000" s="3"/>
      <c r="M1000" s="1">
        <v>1600</v>
      </c>
      <c r="N1000" s="5">
        <v>1600</v>
      </c>
      <c r="O1000" s="1">
        <f t="shared" si="186"/>
        <v>3200</v>
      </c>
      <c r="P1000" s="35">
        <f t="shared" si="187"/>
        <v>554.11255411255411</v>
      </c>
      <c r="Q1000" s="35">
        <f t="shared" si="188"/>
        <v>1108.2251082251082</v>
      </c>
    </row>
    <row r="1001" spans="5:37">
      <c r="H1001" s="15" t="s">
        <v>144</v>
      </c>
      <c r="J1001" s="1" t="s">
        <v>188</v>
      </c>
      <c r="K1001" s="3"/>
      <c r="L1001" s="3"/>
      <c r="M1001" s="1">
        <v>1800</v>
      </c>
      <c r="N1001" s="5">
        <v>1800</v>
      </c>
      <c r="O1001" s="1">
        <f t="shared" si="186"/>
        <v>3600</v>
      </c>
      <c r="P1001" s="35">
        <f t="shared" si="187"/>
        <v>623.37662337662334</v>
      </c>
      <c r="Q1001" s="35">
        <f t="shared" si="188"/>
        <v>1246.7532467532467</v>
      </c>
    </row>
    <row r="1002" spans="5:37">
      <c r="H1002" s="15" t="s">
        <v>145</v>
      </c>
      <c r="J1002" s="1" t="s">
        <v>188</v>
      </c>
      <c r="K1002" s="3"/>
      <c r="L1002" s="3"/>
      <c r="M1002" s="1">
        <v>2000</v>
      </c>
      <c r="N1002" s="5">
        <v>2000</v>
      </c>
      <c r="O1002" s="1">
        <f t="shared" si="186"/>
        <v>4000</v>
      </c>
      <c r="P1002" s="35">
        <f t="shared" si="187"/>
        <v>692.64069264069258</v>
      </c>
      <c r="Q1002" s="35">
        <f t="shared" si="188"/>
        <v>1385.2813852813852</v>
      </c>
    </row>
    <row r="1003" spans="5:37">
      <c r="H1003" s="15" t="s">
        <v>148</v>
      </c>
      <c r="J1003" s="1" t="s">
        <v>188</v>
      </c>
      <c r="K1003" s="3"/>
      <c r="L1003" s="3"/>
      <c r="M1003" s="1">
        <v>2000</v>
      </c>
      <c r="N1003" s="5">
        <v>2000</v>
      </c>
      <c r="O1003" s="1">
        <f t="shared" si="186"/>
        <v>4000</v>
      </c>
      <c r="P1003" s="35">
        <f t="shared" si="187"/>
        <v>692.64069264069258</v>
      </c>
      <c r="Q1003" s="35">
        <f t="shared" si="188"/>
        <v>1385.2813852813852</v>
      </c>
    </row>
    <row r="1004" spans="5:37">
      <c r="H1004" s="15" t="s">
        <v>149</v>
      </c>
      <c r="J1004" s="1" t="s">
        <v>188</v>
      </c>
      <c r="K1004" s="3"/>
      <c r="L1004" s="3"/>
      <c r="M1004" s="1">
        <v>2000</v>
      </c>
      <c r="N1004" s="5">
        <v>2000</v>
      </c>
      <c r="O1004" s="1">
        <f t="shared" si="186"/>
        <v>4000</v>
      </c>
      <c r="P1004" s="35">
        <f t="shared" si="187"/>
        <v>692.64069264069258</v>
      </c>
      <c r="Q1004" s="35">
        <f t="shared" si="188"/>
        <v>1385.2813852813852</v>
      </c>
    </row>
    <row r="1005" spans="5:37">
      <c r="H1005" s="15" t="s">
        <v>150</v>
      </c>
      <c r="J1005" s="1" t="s">
        <v>188</v>
      </c>
      <c r="K1005" s="3"/>
      <c r="L1005" s="3"/>
      <c r="M1005" s="1">
        <v>2000</v>
      </c>
      <c r="N1005" s="5">
        <v>2000</v>
      </c>
      <c r="O1005" s="1">
        <f t="shared" si="186"/>
        <v>4000</v>
      </c>
      <c r="P1005" s="35">
        <f t="shared" si="187"/>
        <v>692.64069264069258</v>
      </c>
      <c r="Q1005" s="35">
        <f t="shared" si="188"/>
        <v>1385.2813852813852</v>
      </c>
    </row>
    <row r="1006" spans="5:37">
      <c r="J1006" s="3">
        <f>297*210</f>
        <v>62370</v>
      </c>
      <c r="K1006" s="3"/>
      <c r="L1006" s="3"/>
    </row>
    <row r="1007" spans="5:37">
      <c r="E1007" s="6" t="s">
        <v>122</v>
      </c>
      <c r="F1007" s="4"/>
      <c r="G1007" s="4"/>
      <c r="H1007" s="29"/>
      <c r="I1007" s="4"/>
      <c r="J1007" s="4" t="s">
        <v>220</v>
      </c>
      <c r="K1007" s="4" t="s">
        <v>215</v>
      </c>
      <c r="L1007" s="4"/>
      <c r="M1007" s="4"/>
      <c r="N1007" s="6" t="s">
        <v>211</v>
      </c>
      <c r="O1007" s="4" t="s">
        <v>214</v>
      </c>
      <c r="P1007" s="4" t="s">
        <v>212</v>
      </c>
      <c r="Q1007" s="4" t="s">
        <v>213</v>
      </c>
      <c r="R1007" s="4"/>
      <c r="S1007" s="6"/>
      <c r="T1007" s="4"/>
      <c r="U1007" s="4"/>
      <c r="V1007" s="4"/>
      <c r="W1007" s="4"/>
      <c r="X1007" s="4"/>
      <c r="Y1007" s="6"/>
      <c r="Z1007" s="4"/>
      <c r="AA1007" s="4"/>
      <c r="AB1007" s="6"/>
      <c r="AC1007" s="4"/>
      <c r="AD1007" s="6"/>
      <c r="AE1007" s="4"/>
      <c r="AF1007" s="4"/>
      <c r="AG1007" s="6"/>
      <c r="AH1007" s="4" t="s">
        <v>68</v>
      </c>
      <c r="AI1007" s="4"/>
      <c r="AJ1007" s="13"/>
      <c r="AK1007" s="4"/>
    </row>
    <row r="1008" spans="5:37">
      <c r="E1008" s="5" t="s">
        <v>202</v>
      </c>
      <c r="F1008" s="1">
        <f>130*180</f>
        <v>23400</v>
      </c>
      <c r="H1008" s="6" t="s">
        <v>99</v>
      </c>
      <c r="J1008" s="1" t="s">
        <v>188</v>
      </c>
      <c r="M1008" s="1">
        <v>1200</v>
      </c>
      <c r="N1008" s="5">
        <v>1200</v>
      </c>
      <c r="O1008" s="1">
        <f>N1008*2</f>
        <v>2400</v>
      </c>
      <c r="P1008" s="35">
        <f>N1008/(623700/23400)</f>
        <v>45.021645021645021</v>
      </c>
      <c r="Q1008" s="35">
        <f>P1008*2</f>
        <v>90.043290043290042</v>
      </c>
    </row>
    <row r="1009" spans="8:17">
      <c r="H1009" s="5" t="s">
        <v>136</v>
      </c>
      <c r="J1009" s="1" t="s">
        <v>188</v>
      </c>
      <c r="M1009" s="1">
        <v>1250</v>
      </c>
      <c r="N1009" s="5">
        <v>1250</v>
      </c>
      <c r="O1009" s="1">
        <f t="shared" ref="O1009:O1025" si="189">N1009*2</f>
        <v>2500</v>
      </c>
      <c r="P1009" s="35">
        <f t="shared" ref="P1009:P1025" si="190">N1009/(623700/23400)</f>
        <v>46.897546897546896</v>
      </c>
      <c r="Q1009" s="35">
        <f t="shared" ref="Q1009:Q1025" si="191">P1009*2</f>
        <v>93.795093795093791</v>
      </c>
    </row>
    <row r="1010" spans="8:17">
      <c r="H1010" s="5" t="s">
        <v>137</v>
      </c>
      <c r="J1010" s="1" t="s">
        <v>188</v>
      </c>
      <c r="M1010" s="1">
        <v>1300</v>
      </c>
      <c r="N1010" s="5">
        <v>1300</v>
      </c>
      <c r="O1010" s="1">
        <f t="shared" si="189"/>
        <v>2600</v>
      </c>
      <c r="P1010" s="35">
        <f t="shared" si="190"/>
        <v>48.773448773448777</v>
      </c>
      <c r="Q1010" s="35">
        <f t="shared" si="191"/>
        <v>97.546897546897554</v>
      </c>
    </row>
    <row r="1011" spans="8:17">
      <c r="H1011" s="5" t="s">
        <v>138</v>
      </c>
      <c r="J1011" s="1" t="s">
        <v>188</v>
      </c>
      <c r="K1011" s="3"/>
      <c r="L1011" s="3"/>
      <c r="M1011" s="1">
        <v>1800</v>
      </c>
      <c r="N1011" s="5">
        <v>1800</v>
      </c>
      <c r="O1011" s="1">
        <f t="shared" si="189"/>
        <v>3600</v>
      </c>
      <c r="P1011" s="35">
        <f t="shared" si="190"/>
        <v>67.532467532467535</v>
      </c>
      <c r="Q1011" s="35">
        <f t="shared" si="191"/>
        <v>135.06493506493507</v>
      </c>
    </row>
    <row r="1012" spans="8:17">
      <c r="H1012" s="5" t="s">
        <v>131</v>
      </c>
      <c r="J1012" s="1" t="s">
        <v>188</v>
      </c>
      <c r="K1012" s="3"/>
      <c r="L1012" s="3"/>
      <c r="M1012" s="1">
        <v>1215</v>
      </c>
      <c r="N1012" s="5">
        <v>1215</v>
      </c>
      <c r="O1012" s="1">
        <f t="shared" si="189"/>
        <v>2430</v>
      </c>
      <c r="P1012" s="35">
        <f t="shared" si="190"/>
        <v>45.584415584415588</v>
      </c>
      <c r="Q1012" s="35">
        <f t="shared" si="191"/>
        <v>91.168831168831176</v>
      </c>
    </row>
    <row r="1013" spans="8:17">
      <c r="H1013" s="5" t="s">
        <v>91</v>
      </c>
      <c r="J1013" s="1" t="s">
        <v>188</v>
      </c>
      <c r="K1013" s="3"/>
      <c r="L1013" s="3"/>
      <c r="M1013" s="1">
        <v>2000</v>
      </c>
      <c r="N1013" s="5">
        <v>2000</v>
      </c>
      <c r="O1013" s="1">
        <f t="shared" si="189"/>
        <v>4000</v>
      </c>
      <c r="P1013" s="35">
        <f t="shared" si="190"/>
        <v>75.036075036075033</v>
      </c>
      <c r="Q1013" s="35">
        <f t="shared" si="191"/>
        <v>150.07215007215007</v>
      </c>
    </row>
    <row r="1014" spans="8:17">
      <c r="H1014" s="15" t="s">
        <v>139</v>
      </c>
      <c r="J1014" s="1" t="s">
        <v>188</v>
      </c>
      <c r="K1014" s="3"/>
      <c r="L1014" s="3"/>
      <c r="M1014" s="1">
        <v>1600</v>
      </c>
      <c r="N1014" s="5">
        <v>1600</v>
      </c>
      <c r="O1014" s="1">
        <f t="shared" si="189"/>
        <v>3200</v>
      </c>
      <c r="P1014" s="35">
        <f t="shared" si="190"/>
        <v>60.028860028860031</v>
      </c>
      <c r="Q1014" s="35">
        <f t="shared" si="191"/>
        <v>120.05772005772006</v>
      </c>
    </row>
    <row r="1015" spans="8:17">
      <c r="H1015" s="15" t="s">
        <v>140</v>
      </c>
      <c r="J1015" s="1" t="s">
        <v>188</v>
      </c>
      <c r="K1015" s="3"/>
      <c r="L1015" s="3"/>
      <c r="M1015" s="1">
        <v>1800</v>
      </c>
      <c r="N1015" s="5">
        <v>1800</v>
      </c>
      <c r="O1015" s="1">
        <f t="shared" si="189"/>
        <v>3600</v>
      </c>
      <c r="P1015" s="35">
        <f t="shared" si="190"/>
        <v>67.532467532467535</v>
      </c>
      <c r="Q1015" s="35">
        <f t="shared" si="191"/>
        <v>135.06493506493507</v>
      </c>
    </row>
    <row r="1016" spans="8:17">
      <c r="H1016" s="15" t="s">
        <v>141</v>
      </c>
      <c r="J1016" s="1" t="s">
        <v>188</v>
      </c>
      <c r="K1016" s="3"/>
      <c r="L1016" s="3"/>
      <c r="M1016" s="1">
        <v>1800</v>
      </c>
      <c r="N1016" s="5">
        <v>1800</v>
      </c>
      <c r="O1016" s="1">
        <f t="shared" si="189"/>
        <v>3600</v>
      </c>
      <c r="P1016" s="35">
        <f t="shared" si="190"/>
        <v>67.532467532467535</v>
      </c>
      <c r="Q1016" s="35">
        <f t="shared" si="191"/>
        <v>135.06493506493507</v>
      </c>
    </row>
    <row r="1017" spans="8:17">
      <c r="H1017" s="15" t="s">
        <v>142</v>
      </c>
      <c r="J1017" s="1" t="s">
        <v>188</v>
      </c>
      <c r="K1017" s="3"/>
      <c r="L1017" s="3"/>
      <c r="M1017" s="1">
        <v>1700</v>
      </c>
      <c r="N1017" s="5">
        <v>1700</v>
      </c>
      <c r="O1017" s="1">
        <f t="shared" si="189"/>
        <v>3400</v>
      </c>
      <c r="P1017" s="35">
        <f t="shared" si="190"/>
        <v>63.78066378066378</v>
      </c>
      <c r="Q1017" s="35">
        <f t="shared" si="191"/>
        <v>127.56132756132756</v>
      </c>
    </row>
    <row r="1018" spans="8:17">
      <c r="H1018" s="15" t="s">
        <v>143</v>
      </c>
      <c r="J1018" s="1" t="s">
        <v>188</v>
      </c>
      <c r="K1018" s="3"/>
      <c r="L1018" s="3"/>
      <c r="M1018" s="1">
        <v>1800</v>
      </c>
      <c r="N1018" s="5">
        <v>1800</v>
      </c>
      <c r="O1018" s="1">
        <f t="shared" si="189"/>
        <v>3600</v>
      </c>
      <c r="P1018" s="35">
        <f t="shared" si="190"/>
        <v>67.532467532467535</v>
      </c>
      <c r="Q1018" s="35">
        <f t="shared" si="191"/>
        <v>135.06493506493507</v>
      </c>
    </row>
    <row r="1019" spans="8:17">
      <c r="H1019" s="15" t="s">
        <v>147</v>
      </c>
      <c r="J1019" s="1" t="s">
        <v>188</v>
      </c>
      <c r="K1019" s="3"/>
      <c r="L1019" s="3"/>
      <c r="M1019" s="1">
        <v>1500</v>
      </c>
      <c r="N1019" s="5">
        <v>1500</v>
      </c>
      <c r="O1019" s="1">
        <f t="shared" si="189"/>
        <v>3000</v>
      </c>
      <c r="P1019" s="35">
        <f t="shared" si="190"/>
        <v>56.277056277056275</v>
      </c>
      <c r="Q1019" s="35">
        <f t="shared" si="191"/>
        <v>112.55411255411255</v>
      </c>
    </row>
    <row r="1020" spans="8:17">
      <c r="H1020" s="15" t="s">
        <v>146</v>
      </c>
      <c r="J1020" s="1" t="s">
        <v>188</v>
      </c>
      <c r="K1020" s="3"/>
      <c r="L1020" s="3"/>
      <c r="M1020" s="1">
        <v>1600</v>
      </c>
      <c r="N1020" s="5">
        <v>1600</v>
      </c>
      <c r="O1020" s="1">
        <f t="shared" si="189"/>
        <v>3200</v>
      </c>
      <c r="P1020" s="35">
        <f t="shared" si="190"/>
        <v>60.028860028860031</v>
      </c>
      <c r="Q1020" s="35">
        <f t="shared" si="191"/>
        <v>120.05772005772006</v>
      </c>
    </row>
    <row r="1021" spans="8:17">
      <c r="H1021" s="15" t="s">
        <v>144</v>
      </c>
      <c r="J1021" s="1" t="s">
        <v>188</v>
      </c>
      <c r="K1021" s="3"/>
      <c r="L1021" s="3"/>
      <c r="M1021" s="1">
        <v>1800</v>
      </c>
      <c r="N1021" s="5">
        <v>1800</v>
      </c>
      <c r="O1021" s="1">
        <f t="shared" si="189"/>
        <v>3600</v>
      </c>
      <c r="P1021" s="35">
        <f t="shared" si="190"/>
        <v>67.532467532467535</v>
      </c>
      <c r="Q1021" s="35">
        <f t="shared" si="191"/>
        <v>135.06493506493507</v>
      </c>
    </row>
    <row r="1022" spans="8:17">
      <c r="H1022" s="15" t="s">
        <v>145</v>
      </c>
      <c r="J1022" s="1" t="s">
        <v>188</v>
      </c>
      <c r="K1022" s="3"/>
      <c r="L1022" s="3"/>
      <c r="M1022" s="1">
        <v>2000</v>
      </c>
      <c r="N1022" s="5">
        <v>2000</v>
      </c>
      <c r="O1022" s="1">
        <f t="shared" si="189"/>
        <v>4000</v>
      </c>
      <c r="P1022" s="35">
        <f t="shared" si="190"/>
        <v>75.036075036075033</v>
      </c>
      <c r="Q1022" s="35">
        <f t="shared" si="191"/>
        <v>150.07215007215007</v>
      </c>
    </row>
    <row r="1023" spans="8:17">
      <c r="H1023" s="15" t="s">
        <v>148</v>
      </c>
      <c r="J1023" s="1" t="s">
        <v>188</v>
      </c>
      <c r="K1023" s="3"/>
      <c r="L1023" s="3"/>
      <c r="M1023" s="1">
        <v>2000</v>
      </c>
      <c r="N1023" s="5">
        <v>2000</v>
      </c>
      <c r="O1023" s="1">
        <f t="shared" si="189"/>
        <v>4000</v>
      </c>
      <c r="P1023" s="35">
        <f t="shared" si="190"/>
        <v>75.036075036075033</v>
      </c>
      <c r="Q1023" s="35">
        <f t="shared" si="191"/>
        <v>150.07215007215007</v>
      </c>
    </row>
    <row r="1024" spans="8:17">
      <c r="H1024" s="15" t="s">
        <v>149</v>
      </c>
      <c r="J1024" s="1" t="s">
        <v>188</v>
      </c>
      <c r="K1024" s="3"/>
      <c r="L1024" s="3"/>
      <c r="M1024" s="1">
        <v>2000</v>
      </c>
      <c r="N1024" s="5">
        <v>2000</v>
      </c>
      <c r="O1024" s="1">
        <f t="shared" si="189"/>
        <v>4000</v>
      </c>
      <c r="P1024" s="35">
        <f t="shared" si="190"/>
        <v>75.036075036075033</v>
      </c>
      <c r="Q1024" s="35">
        <f t="shared" si="191"/>
        <v>150.07215007215007</v>
      </c>
    </row>
    <row r="1025" spans="5:37">
      <c r="H1025" s="15" t="s">
        <v>150</v>
      </c>
      <c r="J1025" s="1" t="s">
        <v>188</v>
      </c>
      <c r="K1025" s="3"/>
      <c r="L1025" s="3"/>
      <c r="M1025" s="1">
        <v>2000</v>
      </c>
      <c r="N1025" s="5">
        <v>2000</v>
      </c>
      <c r="O1025" s="1">
        <f t="shared" si="189"/>
        <v>4000</v>
      </c>
      <c r="P1025" s="35">
        <f t="shared" si="190"/>
        <v>75.036075036075033</v>
      </c>
      <c r="Q1025" s="35">
        <f t="shared" si="191"/>
        <v>150.07215007215007</v>
      </c>
    </row>
    <row r="1026" spans="5:37">
      <c r="J1026" s="3">
        <f>297*210</f>
        <v>62370</v>
      </c>
      <c r="K1026" s="3"/>
      <c r="L1026" s="3"/>
    </row>
    <row r="1027" spans="5:37">
      <c r="E1027" s="6" t="s">
        <v>123</v>
      </c>
      <c r="F1027" s="4"/>
      <c r="G1027" s="4"/>
      <c r="H1027" s="29"/>
      <c r="I1027" s="4"/>
      <c r="J1027" s="4" t="s">
        <v>220</v>
      </c>
      <c r="K1027" s="4" t="s">
        <v>215</v>
      </c>
      <c r="L1027" s="4"/>
      <c r="M1027" s="4"/>
      <c r="N1027" s="6" t="s">
        <v>211</v>
      </c>
      <c r="O1027" s="4" t="s">
        <v>214</v>
      </c>
      <c r="P1027" s="4" t="s">
        <v>212</v>
      </c>
      <c r="Q1027" s="4" t="s">
        <v>213</v>
      </c>
      <c r="R1027" s="4"/>
      <c r="S1027" s="6"/>
      <c r="T1027" s="4"/>
      <c r="U1027" s="4"/>
      <c r="V1027" s="4"/>
      <c r="W1027" s="4"/>
      <c r="X1027" s="4"/>
      <c r="Y1027" s="6"/>
      <c r="Z1027" s="4"/>
      <c r="AA1027" s="4"/>
      <c r="AB1027" s="6"/>
      <c r="AC1027" s="4"/>
      <c r="AD1027" s="6"/>
      <c r="AE1027" s="4"/>
      <c r="AF1027" s="4"/>
      <c r="AG1027" s="6"/>
      <c r="AH1027" s="4" t="s">
        <v>68</v>
      </c>
      <c r="AI1027" s="4"/>
      <c r="AJ1027" s="13"/>
      <c r="AK1027" s="4"/>
    </row>
    <row r="1028" spans="5:37">
      <c r="E1028" s="5" t="s">
        <v>202</v>
      </c>
      <c r="F1028" s="1">
        <f>144*144</f>
        <v>20736</v>
      </c>
      <c r="H1028" s="6" t="s">
        <v>99</v>
      </c>
      <c r="J1028" s="1" t="s">
        <v>188</v>
      </c>
      <c r="M1028" s="1">
        <v>1200</v>
      </c>
      <c r="N1028" s="5">
        <v>1200</v>
      </c>
      <c r="O1028" s="1">
        <f>N1028*2</f>
        <v>2400</v>
      </c>
      <c r="P1028" s="35">
        <f>N1028/(623700/(144*144))</f>
        <v>39.896103896103895</v>
      </c>
      <c r="Q1028" s="35">
        <f>P1028*2</f>
        <v>79.79220779220779</v>
      </c>
    </row>
    <row r="1029" spans="5:37">
      <c r="H1029" s="5" t="s">
        <v>136</v>
      </c>
      <c r="J1029" s="1" t="s">
        <v>188</v>
      </c>
      <c r="M1029" s="1">
        <v>1250</v>
      </c>
      <c r="N1029" s="5">
        <v>1250</v>
      </c>
      <c r="O1029" s="1">
        <f t="shared" ref="O1029:O1045" si="192">N1029*2</f>
        <v>2500</v>
      </c>
      <c r="P1029" s="35">
        <f t="shared" ref="P1029:P1045" si="193">N1029/(623700/(144*144))</f>
        <v>41.558441558441558</v>
      </c>
      <c r="Q1029" s="35">
        <f t="shared" ref="Q1029:Q1045" si="194">P1029*2</f>
        <v>83.116883116883116</v>
      </c>
    </row>
    <row r="1030" spans="5:37">
      <c r="H1030" s="5" t="s">
        <v>137</v>
      </c>
      <c r="J1030" s="1" t="s">
        <v>188</v>
      </c>
      <c r="M1030" s="1">
        <v>1300</v>
      </c>
      <c r="N1030" s="5">
        <v>1300</v>
      </c>
      <c r="O1030" s="1">
        <f t="shared" si="192"/>
        <v>2600</v>
      </c>
      <c r="P1030" s="35">
        <f t="shared" si="193"/>
        <v>43.220779220779221</v>
      </c>
      <c r="Q1030" s="35">
        <f t="shared" si="194"/>
        <v>86.441558441558442</v>
      </c>
    </row>
    <row r="1031" spans="5:37">
      <c r="H1031" s="5" t="s">
        <v>138</v>
      </c>
      <c r="J1031" s="1" t="s">
        <v>188</v>
      </c>
      <c r="K1031" s="3"/>
      <c r="L1031" s="3"/>
      <c r="M1031" s="1">
        <v>1800</v>
      </c>
      <c r="N1031" s="5">
        <v>1800</v>
      </c>
      <c r="O1031" s="1">
        <f t="shared" si="192"/>
        <v>3600</v>
      </c>
      <c r="P1031" s="35">
        <f t="shared" si="193"/>
        <v>59.844155844155843</v>
      </c>
      <c r="Q1031" s="35">
        <f t="shared" si="194"/>
        <v>119.68831168831169</v>
      </c>
    </row>
    <row r="1032" spans="5:37">
      <c r="H1032" s="5" t="s">
        <v>131</v>
      </c>
      <c r="J1032" s="1" t="s">
        <v>188</v>
      </c>
      <c r="K1032" s="3"/>
      <c r="L1032" s="3"/>
      <c r="M1032" s="1">
        <v>1215</v>
      </c>
      <c r="N1032" s="5">
        <v>1215</v>
      </c>
      <c r="O1032" s="1">
        <f t="shared" si="192"/>
        <v>2430</v>
      </c>
      <c r="P1032" s="35">
        <f t="shared" si="193"/>
        <v>40.394805194805194</v>
      </c>
      <c r="Q1032" s="35">
        <f t="shared" si="194"/>
        <v>80.789610389610388</v>
      </c>
    </row>
    <row r="1033" spans="5:37">
      <c r="H1033" s="5" t="s">
        <v>91</v>
      </c>
      <c r="J1033" s="1" t="s">
        <v>188</v>
      </c>
      <c r="K1033" s="3"/>
      <c r="L1033" s="3"/>
      <c r="M1033" s="1">
        <v>2000</v>
      </c>
      <c r="N1033" s="5">
        <v>2000</v>
      </c>
      <c r="O1033" s="1">
        <f t="shared" si="192"/>
        <v>4000</v>
      </c>
      <c r="P1033" s="35">
        <f t="shared" si="193"/>
        <v>66.493506493506487</v>
      </c>
      <c r="Q1033" s="35">
        <f t="shared" si="194"/>
        <v>132.98701298701297</v>
      </c>
    </row>
    <row r="1034" spans="5:37">
      <c r="H1034" s="15" t="s">
        <v>139</v>
      </c>
      <c r="J1034" s="1" t="s">
        <v>188</v>
      </c>
      <c r="K1034" s="3"/>
      <c r="L1034" s="3"/>
      <c r="M1034" s="1">
        <v>1600</v>
      </c>
      <c r="N1034" s="5">
        <v>1600</v>
      </c>
      <c r="O1034" s="1">
        <f t="shared" si="192"/>
        <v>3200</v>
      </c>
      <c r="P1034" s="35">
        <f t="shared" si="193"/>
        <v>53.194805194805198</v>
      </c>
      <c r="Q1034" s="35">
        <f t="shared" si="194"/>
        <v>106.3896103896104</v>
      </c>
    </row>
    <row r="1035" spans="5:37">
      <c r="H1035" s="15" t="s">
        <v>140</v>
      </c>
      <c r="J1035" s="1" t="s">
        <v>188</v>
      </c>
      <c r="K1035" s="3"/>
      <c r="L1035" s="3"/>
      <c r="M1035" s="1">
        <v>1800</v>
      </c>
      <c r="N1035" s="5">
        <v>1800</v>
      </c>
      <c r="O1035" s="1">
        <f t="shared" si="192"/>
        <v>3600</v>
      </c>
      <c r="P1035" s="35">
        <f t="shared" si="193"/>
        <v>59.844155844155843</v>
      </c>
      <c r="Q1035" s="35">
        <f t="shared" si="194"/>
        <v>119.68831168831169</v>
      </c>
    </row>
    <row r="1036" spans="5:37">
      <c r="H1036" s="15" t="s">
        <v>141</v>
      </c>
      <c r="J1036" s="1" t="s">
        <v>188</v>
      </c>
      <c r="K1036" s="3"/>
      <c r="L1036" s="3"/>
      <c r="M1036" s="1">
        <v>1800</v>
      </c>
      <c r="N1036" s="5">
        <v>1800</v>
      </c>
      <c r="O1036" s="1">
        <f t="shared" si="192"/>
        <v>3600</v>
      </c>
      <c r="P1036" s="35">
        <f t="shared" si="193"/>
        <v>59.844155844155843</v>
      </c>
      <c r="Q1036" s="35">
        <f t="shared" si="194"/>
        <v>119.68831168831169</v>
      </c>
    </row>
    <row r="1037" spans="5:37">
      <c r="H1037" s="15" t="s">
        <v>142</v>
      </c>
      <c r="J1037" s="1" t="s">
        <v>188</v>
      </c>
      <c r="K1037" s="3"/>
      <c r="L1037" s="3"/>
      <c r="M1037" s="1">
        <v>1700</v>
      </c>
      <c r="N1037" s="5">
        <v>1700</v>
      </c>
      <c r="O1037" s="1">
        <f t="shared" si="192"/>
        <v>3400</v>
      </c>
      <c r="P1037" s="35">
        <f t="shared" si="193"/>
        <v>56.519480519480517</v>
      </c>
      <c r="Q1037" s="35">
        <f t="shared" si="194"/>
        <v>113.03896103896103</v>
      </c>
    </row>
    <row r="1038" spans="5:37">
      <c r="H1038" s="15" t="s">
        <v>143</v>
      </c>
      <c r="J1038" s="1" t="s">
        <v>188</v>
      </c>
      <c r="K1038" s="3"/>
      <c r="L1038" s="3"/>
      <c r="M1038" s="1">
        <v>1800</v>
      </c>
      <c r="N1038" s="5">
        <v>1800</v>
      </c>
      <c r="O1038" s="1">
        <f t="shared" si="192"/>
        <v>3600</v>
      </c>
      <c r="P1038" s="35">
        <f t="shared" si="193"/>
        <v>59.844155844155843</v>
      </c>
      <c r="Q1038" s="35">
        <f t="shared" si="194"/>
        <v>119.68831168831169</v>
      </c>
    </row>
    <row r="1039" spans="5:37">
      <c r="H1039" s="15" t="s">
        <v>147</v>
      </c>
      <c r="J1039" s="1" t="s">
        <v>188</v>
      </c>
      <c r="K1039" s="3"/>
      <c r="L1039" s="3"/>
      <c r="M1039" s="1">
        <v>1500</v>
      </c>
      <c r="N1039" s="5">
        <v>1500</v>
      </c>
      <c r="O1039" s="1">
        <f t="shared" si="192"/>
        <v>3000</v>
      </c>
      <c r="P1039" s="35">
        <f t="shared" si="193"/>
        <v>49.870129870129873</v>
      </c>
      <c r="Q1039" s="35">
        <f t="shared" si="194"/>
        <v>99.740259740259745</v>
      </c>
    </row>
    <row r="1040" spans="5:37">
      <c r="H1040" s="15" t="s">
        <v>146</v>
      </c>
      <c r="J1040" s="1" t="s">
        <v>188</v>
      </c>
      <c r="K1040" s="3"/>
      <c r="L1040" s="3"/>
      <c r="M1040" s="1">
        <v>1600</v>
      </c>
      <c r="N1040" s="5">
        <v>1600</v>
      </c>
      <c r="O1040" s="1">
        <f t="shared" si="192"/>
        <v>3200</v>
      </c>
      <c r="P1040" s="35">
        <f t="shared" si="193"/>
        <v>53.194805194805198</v>
      </c>
      <c r="Q1040" s="35">
        <f t="shared" si="194"/>
        <v>106.3896103896104</v>
      </c>
    </row>
    <row r="1041" spans="5:37">
      <c r="H1041" s="15" t="s">
        <v>144</v>
      </c>
      <c r="J1041" s="1" t="s">
        <v>188</v>
      </c>
      <c r="K1041" s="3"/>
      <c r="L1041" s="3"/>
      <c r="M1041" s="1">
        <v>1800</v>
      </c>
      <c r="N1041" s="5">
        <v>1800</v>
      </c>
      <c r="O1041" s="1">
        <f t="shared" si="192"/>
        <v>3600</v>
      </c>
      <c r="P1041" s="35">
        <f t="shared" si="193"/>
        <v>59.844155844155843</v>
      </c>
      <c r="Q1041" s="35">
        <f t="shared" si="194"/>
        <v>119.68831168831169</v>
      </c>
    </row>
    <row r="1042" spans="5:37">
      <c r="H1042" s="15" t="s">
        <v>145</v>
      </c>
      <c r="J1042" s="1" t="s">
        <v>188</v>
      </c>
      <c r="K1042" s="3"/>
      <c r="L1042" s="3"/>
      <c r="M1042" s="1">
        <v>2000</v>
      </c>
      <c r="N1042" s="5">
        <v>2000</v>
      </c>
      <c r="O1042" s="1">
        <f t="shared" si="192"/>
        <v>4000</v>
      </c>
      <c r="P1042" s="35">
        <f t="shared" si="193"/>
        <v>66.493506493506487</v>
      </c>
      <c r="Q1042" s="35">
        <f t="shared" si="194"/>
        <v>132.98701298701297</v>
      </c>
    </row>
    <row r="1043" spans="5:37">
      <c r="H1043" s="15" t="s">
        <v>148</v>
      </c>
      <c r="J1043" s="1" t="s">
        <v>188</v>
      </c>
      <c r="K1043" s="3"/>
      <c r="L1043" s="3"/>
      <c r="M1043" s="1">
        <v>2000</v>
      </c>
      <c r="N1043" s="5">
        <v>2000</v>
      </c>
      <c r="O1043" s="1">
        <f t="shared" si="192"/>
        <v>4000</v>
      </c>
      <c r="P1043" s="35">
        <f t="shared" si="193"/>
        <v>66.493506493506487</v>
      </c>
      <c r="Q1043" s="35">
        <f t="shared" si="194"/>
        <v>132.98701298701297</v>
      </c>
    </row>
    <row r="1044" spans="5:37">
      <c r="H1044" s="15" t="s">
        <v>149</v>
      </c>
      <c r="J1044" s="1" t="s">
        <v>188</v>
      </c>
      <c r="K1044" s="3"/>
      <c r="L1044" s="3"/>
      <c r="M1044" s="1">
        <v>2000</v>
      </c>
      <c r="N1044" s="5">
        <v>2000</v>
      </c>
      <c r="O1044" s="1">
        <f t="shared" si="192"/>
        <v>4000</v>
      </c>
      <c r="P1044" s="35">
        <f t="shared" si="193"/>
        <v>66.493506493506487</v>
      </c>
      <c r="Q1044" s="35">
        <f t="shared" si="194"/>
        <v>132.98701298701297</v>
      </c>
    </row>
    <row r="1045" spans="5:37">
      <c r="H1045" s="15" t="s">
        <v>150</v>
      </c>
      <c r="J1045" s="1" t="s">
        <v>188</v>
      </c>
      <c r="K1045" s="3"/>
      <c r="L1045" s="3"/>
      <c r="M1045" s="1">
        <v>2000</v>
      </c>
      <c r="N1045" s="5">
        <v>2000</v>
      </c>
      <c r="O1045" s="1">
        <f t="shared" si="192"/>
        <v>4000</v>
      </c>
      <c r="P1045" s="35">
        <f t="shared" si="193"/>
        <v>66.493506493506487</v>
      </c>
      <c r="Q1045" s="35">
        <f t="shared" si="194"/>
        <v>132.98701298701297</v>
      </c>
    </row>
    <row r="1046" spans="5:37">
      <c r="J1046" s="3">
        <f>297*210</f>
        <v>62370</v>
      </c>
      <c r="K1046" s="3"/>
      <c r="L1046" s="3"/>
    </row>
    <row r="1047" spans="5:37">
      <c r="E1047" s="6" t="s">
        <v>124</v>
      </c>
      <c r="F1047" s="4"/>
      <c r="G1047" s="4"/>
      <c r="H1047" s="29"/>
      <c r="I1047" s="4"/>
      <c r="J1047" s="4" t="s">
        <v>220</v>
      </c>
      <c r="K1047" s="4" t="s">
        <v>215</v>
      </c>
      <c r="L1047" s="4"/>
      <c r="M1047" s="4"/>
      <c r="N1047" s="6" t="s">
        <v>211</v>
      </c>
      <c r="O1047" s="4" t="s">
        <v>214</v>
      </c>
      <c r="P1047" s="4" t="s">
        <v>212</v>
      </c>
      <c r="Q1047" s="4" t="s">
        <v>213</v>
      </c>
      <c r="R1047" s="4"/>
      <c r="S1047" s="6"/>
      <c r="T1047" s="4"/>
      <c r="U1047" s="4"/>
      <c r="V1047" s="4"/>
      <c r="W1047" s="4"/>
      <c r="X1047" s="4"/>
      <c r="Y1047" s="6"/>
      <c r="Z1047" s="4"/>
      <c r="AA1047" s="4"/>
      <c r="AB1047" s="6"/>
      <c r="AC1047" s="4"/>
      <c r="AD1047" s="6"/>
      <c r="AE1047" s="4"/>
      <c r="AF1047" s="4"/>
      <c r="AG1047" s="6"/>
      <c r="AH1047" s="4" t="s">
        <v>68</v>
      </c>
      <c r="AI1047" s="4"/>
      <c r="AJ1047" s="13"/>
      <c r="AK1047" s="4"/>
    </row>
    <row r="1048" spans="5:37">
      <c r="E1048" s="5" t="s">
        <v>202</v>
      </c>
      <c r="F1048" s="1">
        <f>150*150</f>
        <v>22500</v>
      </c>
      <c r="H1048" s="6" t="s">
        <v>99</v>
      </c>
      <c r="J1048" s="1" t="s">
        <v>188</v>
      </c>
      <c r="M1048" s="1">
        <v>1200</v>
      </c>
      <c r="N1048" s="5">
        <v>1200</v>
      </c>
      <c r="O1048" s="1">
        <f>N1048*2</f>
        <v>2400</v>
      </c>
      <c r="P1048" s="35">
        <f>M1048/(623700/(150*150))</f>
        <v>43.290043290043293</v>
      </c>
      <c r="Q1048" s="35">
        <f>P1048*2</f>
        <v>86.580086580086586</v>
      </c>
    </row>
    <row r="1049" spans="5:37">
      <c r="H1049" s="5" t="s">
        <v>136</v>
      </c>
      <c r="J1049" s="1" t="s">
        <v>188</v>
      </c>
      <c r="M1049" s="1">
        <v>1250</v>
      </c>
      <c r="N1049" s="5">
        <v>1250</v>
      </c>
      <c r="O1049" s="1">
        <f t="shared" ref="O1049:O1065" si="195">N1049*2</f>
        <v>2500</v>
      </c>
      <c r="P1049" s="35">
        <f t="shared" ref="P1049:P1065" si="196">M1049/(623700/(150*150))</f>
        <v>45.093795093795094</v>
      </c>
      <c r="Q1049" s="35">
        <f t="shared" ref="Q1049:Q1065" si="197">P1049*2</f>
        <v>90.187590187590189</v>
      </c>
    </row>
    <row r="1050" spans="5:37">
      <c r="H1050" s="5" t="s">
        <v>137</v>
      </c>
      <c r="J1050" s="1" t="s">
        <v>188</v>
      </c>
      <c r="M1050" s="1">
        <v>1300</v>
      </c>
      <c r="N1050" s="5">
        <v>1300</v>
      </c>
      <c r="O1050" s="1">
        <f t="shared" si="195"/>
        <v>2600</v>
      </c>
      <c r="P1050" s="35">
        <f t="shared" si="196"/>
        <v>46.897546897546903</v>
      </c>
      <c r="Q1050" s="35">
        <f t="shared" si="197"/>
        <v>93.795093795093806</v>
      </c>
    </row>
    <row r="1051" spans="5:37">
      <c r="H1051" s="5" t="s">
        <v>138</v>
      </c>
      <c r="J1051" s="1" t="s">
        <v>188</v>
      </c>
      <c r="K1051" s="3"/>
      <c r="L1051" s="3"/>
      <c r="M1051" s="1">
        <v>1800</v>
      </c>
      <c r="N1051" s="5">
        <v>1800</v>
      </c>
      <c r="O1051" s="1">
        <f t="shared" si="195"/>
        <v>3600</v>
      </c>
      <c r="P1051" s="35">
        <f t="shared" si="196"/>
        <v>64.935064935064943</v>
      </c>
      <c r="Q1051" s="35">
        <f t="shared" si="197"/>
        <v>129.87012987012989</v>
      </c>
    </row>
    <row r="1052" spans="5:37">
      <c r="H1052" s="5" t="s">
        <v>131</v>
      </c>
      <c r="J1052" s="1" t="s">
        <v>188</v>
      </c>
      <c r="K1052" s="3"/>
      <c r="L1052" s="3"/>
      <c r="M1052" s="1">
        <v>1215</v>
      </c>
      <c r="N1052" s="5">
        <v>1215</v>
      </c>
      <c r="O1052" s="1">
        <f t="shared" si="195"/>
        <v>2430</v>
      </c>
      <c r="P1052" s="35">
        <f t="shared" si="196"/>
        <v>43.831168831168831</v>
      </c>
      <c r="Q1052" s="35">
        <f t="shared" si="197"/>
        <v>87.662337662337663</v>
      </c>
    </row>
    <row r="1053" spans="5:37">
      <c r="H1053" s="5" t="s">
        <v>91</v>
      </c>
      <c r="J1053" s="1" t="s">
        <v>188</v>
      </c>
      <c r="K1053" s="3"/>
      <c r="L1053" s="3"/>
      <c r="M1053" s="1">
        <v>2000</v>
      </c>
      <c r="N1053" s="5">
        <v>2000</v>
      </c>
      <c r="O1053" s="1">
        <f t="shared" si="195"/>
        <v>4000</v>
      </c>
      <c r="P1053" s="35">
        <f t="shared" si="196"/>
        <v>72.150072150072148</v>
      </c>
      <c r="Q1053" s="35">
        <f t="shared" si="197"/>
        <v>144.3001443001443</v>
      </c>
    </row>
    <row r="1054" spans="5:37">
      <c r="H1054" s="15" t="s">
        <v>139</v>
      </c>
      <c r="J1054" s="1" t="s">
        <v>188</v>
      </c>
      <c r="K1054" s="3"/>
      <c r="L1054" s="3"/>
      <c r="M1054" s="1">
        <v>1600</v>
      </c>
      <c r="N1054" s="5">
        <v>1600</v>
      </c>
      <c r="O1054" s="1">
        <f t="shared" si="195"/>
        <v>3200</v>
      </c>
      <c r="P1054" s="35">
        <f t="shared" si="196"/>
        <v>57.720057720057724</v>
      </c>
      <c r="Q1054" s="35">
        <f t="shared" si="197"/>
        <v>115.44011544011545</v>
      </c>
    </row>
    <row r="1055" spans="5:37">
      <c r="H1055" s="15" t="s">
        <v>140</v>
      </c>
      <c r="J1055" s="1" t="s">
        <v>188</v>
      </c>
      <c r="K1055" s="3"/>
      <c r="L1055" s="3"/>
      <c r="M1055" s="1">
        <v>1800</v>
      </c>
      <c r="N1055" s="5">
        <v>1800</v>
      </c>
      <c r="O1055" s="1">
        <f t="shared" si="195"/>
        <v>3600</v>
      </c>
      <c r="P1055" s="35">
        <f t="shared" si="196"/>
        <v>64.935064935064943</v>
      </c>
      <c r="Q1055" s="35">
        <f t="shared" si="197"/>
        <v>129.87012987012989</v>
      </c>
    </row>
    <row r="1056" spans="5:37">
      <c r="H1056" s="15" t="s">
        <v>141</v>
      </c>
      <c r="J1056" s="1" t="s">
        <v>188</v>
      </c>
      <c r="K1056" s="3"/>
      <c r="L1056" s="3"/>
      <c r="M1056" s="1">
        <v>1800</v>
      </c>
      <c r="N1056" s="5">
        <v>1800</v>
      </c>
      <c r="O1056" s="1">
        <f t="shared" si="195"/>
        <v>3600</v>
      </c>
      <c r="P1056" s="35">
        <f t="shared" si="196"/>
        <v>64.935064935064943</v>
      </c>
      <c r="Q1056" s="35">
        <f t="shared" si="197"/>
        <v>129.87012987012989</v>
      </c>
    </row>
    <row r="1057" spans="5:37">
      <c r="H1057" s="15" t="s">
        <v>142</v>
      </c>
      <c r="J1057" s="1" t="s">
        <v>188</v>
      </c>
      <c r="K1057" s="3"/>
      <c r="L1057" s="3"/>
      <c r="M1057" s="1">
        <v>1700</v>
      </c>
      <c r="N1057" s="5">
        <v>1700</v>
      </c>
      <c r="O1057" s="1">
        <f t="shared" si="195"/>
        <v>3400</v>
      </c>
      <c r="P1057" s="35">
        <f t="shared" si="196"/>
        <v>61.327561327561327</v>
      </c>
      <c r="Q1057" s="35">
        <f t="shared" si="197"/>
        <v>122.65512265512265</v>
      </c>
    </row>
    <row r="1058" spans="5:37">
      <c r="H1058" s="15" t="s">
        <v>143</v>
      </c>
      <c r="J1058" s="1" t="s">
        <v>188</v>
      </c>
      <c r="K1058" s="3"/>
      <c r="L1058" s="3"/>
      <c r="M1058" s="1">
        <v>1800</v>
      </c>
      <c r="N1058" s="5">
        <v>1800</v>
      </c>
      <c r="O1058" s="1">
        <f t="shared" si="195"/>
        <v>3600</v>
      </c>
      <c r="P1058" s="35">
        <f t="shared" si="196"/>
        <v>64.935064935064943</v>
      </c>
      <c r="Q1058" s="35">
        <f t="shared" si="197"/>
        <v>129.87012987012989</v>
      </c>
    </row>
    <row r="1059" spans="5:37">
      <c r="H1059" s="15" t="s">
        <v>147</v>
      </c>
      <c r="J1059" s="1" t="s">
        <v>188</v>
      </c>
      <c r="K1059" s="3"/>
      <c r="L1059" s="3"/>
      <c r="M1059" s="1">
        <v>1500</v>
      </c>
      <c r="N1059" s="5">
        <v>1500</v>
      </c>
      <c r="O1059" s="1">
        <f t="shared" si="195"/>
        <v>3000</v>
      </c>
      <c r="P1059" s="35">
        <f t="shared" si="196"/>
        <v>54.112554112554115</v>
      </c>
      <c r="Q1059" s="35">
        <f t="shared" si="197"/>
        <v>108.22510822510823</v>
      </c>
    </row>
    <row r="1060" spans="5:37">
      <c r="H1060" s="15" t="s">
        <v>146</v>
      </c>
      <c r="J1060" s="1" t="s">
        <v>188</v>
      </c>
      <c r="K1060" s="3"/>
      <c r="L1060" s="3"/>
      <c r="M1060" s="1">
        <v>1600</v>
      </c>
      <c r="N1060" s="5">
        <v>1600</v>
      </c>
      <c r="O1060" s="1">
        <f t="shared" si="195"/>
        <v>3200</v>
      </c>
      <c r="P1060" s="35">
        <f t="shared" si="196"/>
        <v>57.720057720057724</v>
      </c>
      <c r="Q1060" s="35">
        <f t="shared" si="197"/>
        <v>115.44011544011545</v>
      </c>
    </row>
    <row r="1061" spans="5:37">
      <c r="H1061" s="15" t="s">
        <v>144</v>
      </c>
      <c r="J1061" s="1" t="s">
        <v>188</v>
      </c>
      <c r="K1061" s="3"/>
      <c r="L1061" s="3"/>
      <c r="M1061" s="1">
        <v>1800</v>
      </c>
      <c r="N1061" s="5">
        <v>1800</v>
      </c>
      <c r="O1061" s="1">
        <f t="shared" si="195"/>
        <v>3600</v>
      </c>
      <c r="P1061" s="35">
        <f t="shared" si="196"/>
        <v>64.935064935064943</v>
      </c>
      <c r="Q1061" s="35">
        <f t="shared" si="197"/>
        <v>129.87012987012989</v>
      </c>
    </row>
    <row r="1062" spans="5:37">
      <c r="H1062" s="15" t="s">
        <v>145</v>
      </c>
      <c r="J1062" s="1" t="s">
        <v>188</v>
      </c>
      <c r="K1062" s="3"/>
      <c r="L1062" s="3"/>
      <c r="M1062" s="1">
        <v>2000</v>
      </c>
      <c r="N1062" s="5">
        <v>2000</v>
      </c>
      <c r="O1062" s="1">
        <f t="shared" si="195"/>
        <v>4000</v>
      </c>
      <c r="P1062" s="35">
        <f t="shared" si="196"/>
        <v>72.150072150072148</v>
      </c>
      <c r="Q1062" s="35">
        <f t="shared" si="197"/>
        <v>144.3001443001443</v>
      </c>
    </row>
    <row r="1063" spans="5:37">
      <c r="H1063" s="15" t="s">
        <v>148</v>
      </c>
      <c r="J1063" s="1" t="s">
        <v>188</v>
      </c>
      <c r="K1063" s="3"/>
      <c r="L1063" s="3"/>
      <c r="M1063" s="1">
        <v>2000</v>
      </c>
      <c r="N1063" s="5">
        <v>2000</v>
      </c>
      <c r="O1063" s="1">
        <f t="shared" si="195"/>
        <v>4000</v>
      </c>
      <c r="P1063" s="35">
        <f t="shared" si="196"/>
        <v>72.150072150072148</v>
      </c>
      <c r="Q1063" s="35">
        <f t="shared" si="197"/>
        <v>144.3001443001443</v>
      </c>
    </row>
    <row r="1064" spans="5:37">
      <c r="H1064" s="15" t="s">
        <v>149</v>
      </c>
      <c r="J1064" s="1" t="s">
        <v>188</v>
      </c>
      <c r="K1064" s="3"/>
      <c r="L1064" s="3"/>
      <c r="M1064" s="1">
        <v>2000</v>
      </c>
      <c r="N1064" s="5">
        <v>2000</v>
      </c>
      <c r="O1064" s="1">
        <f t="shared" si="195"/>
        <v>4000</v>
      </c>
      <c r="P1064" s="35">
        <f t="shared" si="196"/>
        <v>72.150072150072148</v>
      </c>
      <c r="Q1064" s="35">
        <f t="shared" si="197"/>
        <v>144.3001443001443</v>
      </c>
    </row>
    <row r="1065" spans="5:37">
      <c r="H1065" s="15" t="s">
        <v>150</v>
      </c>
      <c r="J1065" s="1" t="s">
        <v>188</v>
      </c>
      <c r="K1065" s="3"/>
      <c r="L1065" s="3"/>
      <c r="M1065" s="1">
        <v>2000</v>
      </c>
      <c r="N1065" s="5">
        <v>2000</v>
      </c>
      <c r="O1065" s="1">
        <f t="shared" si="195"/>
        <v>4000</v>
      </c>
      <c r="P1065" s="35">
        <f t="shared" si="196"/>
        <v>72.150072150072148</v>
      </c>
      <c r="Q1065" s="35">
        <f t="shared" si="197"/>
        <v>144.3001443001443</v>
      </c>
    </row>
    <row r="1066" spans="5:37">
      <c r="J1066" s="3">
        <f>297*210</f>
        <v>62370</v>
      </c>
      <c r="K1066" s="3"/>
      <c r="L1066" s="3"/>
    </row>
    <row r="1067" spans="5:37">
      <c r="E1067" s="6" t="s">
        <v>125</v>
      </c>
      <c r="F1067" s="4"/>
      <c r="G1067" s="4"/>
      <c r="H1067" s="29"/>
      <c r="I1067" s="4"/>
      <c r="J1067" s="4" t="s">
        <v>220</v>
      </c>
      <c r="K1067" s="4" t="s">
        <v>215</v>
      </c>
      <c r="L1067" s="4"/>
      <c r="M1067" s="4"/>
      <c r="N1067" s="6" t="s">
        <v>211</v>
      </c>
      <c r="O1067" s="4" t="s">
        <v>214</v>
      </c>
      <c r="P1067" s="4" t="s">
        <v>212</v>
      </c>
      <c r="Q1067" s="4" t="s">
        <v>213</v>
      </c>
      <c r="R1067" s="4"/>
      <c r="S1067" s="6"/>
      <c r="T1067" s="4"/>
      <c r="U1067" s="4"/>
      <c r="V1067" s="4"/>
      <c r="W1067" s="4"/>
      <c r="X1067" s="4"/>
      <c r="Y1067" s="6"/>
      <c r="Z1067" s="4"/>
      <c r="AA1067" s="4"/>
      <c r="AB1067" s="6"/>
      <c r="AC1067" s="4"/>
      <c r="AD1067" s="6"/>
      <c r="AE1067" s="4"/>
      <c r="AF1067" s="4"/>
      <c r="AG1067" s="6"/>
      <c r="AH1067" s="4" t="s">
        <v>68</v>
      </c>
      <c r="AI1067" s="4"/>
      <c r="AJ1067" s="13"/>
      <c r="AK1067" s="4"/>
    </row>
    <row r="1068" spans="5:37">
      <c r="E1068" s="5" t="s">
        <v>202</v>
      </c>
      <c r="F1068" s="1">
        <f>160*160</f>
        <v>25600</v>
      </c>
      <c r="H1068" s="6" t="s">
        <v>99</v>
      </c>
      <c r="J1068" s="1" t="s">
        <v>188</v>
      </c>
      <c r="M1068" s="1">
        <v>1200</v>
      </c>
      <c r="N1068" s="5">
        <v>1200</v>
      </c>
      <c r="O1068" s="1">
        <f>N1068*2</f>
        <v>2400</v>
      </c>
      <c r="P1068" s="35">
        <f>N1068/(623700/(160*160))</f>
        <v>49.254449254449256</v>
      </c>
      <c r="Q1068" s="35">
        <f>P1068*2</f>
        <v>98.508898508898511</v>
      </c>
    </row>
    <row r="1069" spans="5:37">
      <c r="H1069" s="5" t="s">
        <v>136</v>
      </c>
      <c r="J1069" s="1" t="s">
        <v>188</v>
      </c>
      <c r="M1069" s="1">
        <v>1250</v>
      </c>
      <c r="N1069" s="5">
        <v>1250</v>
      </c>
      <c r="O1069" s="1">
        <f t="shared" ref="O1069:O1085" si="198">N1069*2</f>
        <v>2500</v>
      </c>
      <c r="P1069" s="35">
        <f t="shared" ref="P1069:P1085" si="199">N1069/(623700/(160*160))</f>
        <v>51.306717973384643</v>
      </c>
      <c r="Q1069" s="35">
        <f t="shared" ref="Q1069:Q1085" si="200">P1069*2</f>
        <v>102.61343594676929</v>
      </c>
    </row>
    <row r="1070" spans="5:37">
      <c r="H1070" s="5" t="s">
        <v>137</v>
      </c>
      <c r="J1070" s="1" t="s">
        <v>188</v>
      </c>
      <c r="M1070" s="1">
        <v>1300</v>
      </c>
      <c r="N1070" s="5">
        <v>1300</v>
      </c>
      <c r="O1070" s="1">
        <f t="shared" si="198"/>
        <v>2600</v>
      </c>
      <c r="P1070" s="35">
        <f t="shared" si="199"/>
        <v>53.358986692320023</v>
      </c>
      <c r="Q1070" s="35">
        <f t="shared" si="200"/>
        <v>106.71797338464005</v>
      </c>
    </row>
    <row r="1071" spans="5:37">
      <c r="H1071" s="5" t="s">
        <v>138</v>
      </c>
      <c r="J1071" s="1" t="s">
        <v>188</v>
      </c>
      <c r="K1071" s="3"/>
      <c r="L1071" s="3"/>
      <c r="M1071" s="1">
        <v>1800</v>
      </c>
      <c r="N1071" s="5">
        <v>1800</v>
      </c>
      <c r="O1071" s="1">
        <f t="shared" si="198"/>
        <v>3600</v>
      </c>
      <c r="P1071" s="35">
        <f t="shared" si="199"/>
        <v>73.881673881673876</v>
      </c>
      <c r="Q1071" s="35">
        <f t="shared" si="200"/>
        <v>147.76334776334775</v>
      </c>
    </row>
    <row r="1072" spans="5:37">
      <c r="H1072" s="5" t="s">
        <v>131</v>
      </c>
      <c r="J1072" s="1" t="s">
        <v>188</v>
      </c>
      <c r="K1072" s="3"/>
      <c r="L1072" s="3"/>
      <c r="M1072" s="1">
        <v>1215</v>
      </c>
      <c r="N1072" s="5">
        <v>1215</v>
      </c>
      <c r="O1072" s="1">
        <f t="shared" si="198"/>
        <v>2430</v>
      </c>
      <c r="P1072" s="35">
        <f t="shared" si="199"/>
        <v>49.870129870129873</v>
      </c>
      <c r="Q1072" s="35">
        <f t="shared" si="200"/>
        <v>99.740259740259745</v>
      </c>
    </row>
    <row r="1073" spans="5:37">
      <c r="H1073" s="5" t="s">
        <v>91</v>
      </c>
      <c r="J1073" s="1" t="s">
        <v>188</v>
      </c>
      <c r="K1073" s="3"/>
      <c r="L1073" s="3"/>
      <c r="M1073" s="1">
        <v>2000</v>
      </c>
      <c r="N1073" s="5">
        <v>2000</v>
      </c>
      <c r="O1073" s="1">
        <f t="shared" si="198"/>
        <v>4000</v>
      </c>
      <c r="P1073" s="35">
        <f t="shared" si="199"/>
        <v>82.090748757415426</v>
      </c>
      <c r="Q1073" s="35">
        <f t="shared" si="200"/>
        <v>164.18149751483085</v>
      </c>
    </row>
    <row r="1074" spans="5:37">
      <c r="H1074" s="15" t="s">
        <v>139</v>
      </c>
      <c r="J1074" s="1" t="s">
        <v>188</v>
      </c>
      <c r="K1074" s="3"/>
      <c r="L1074" s="3"/>
      <c r="M1074" s="1">
        <v>1600</v>
      </c>
      <c r="N1074" s="5">
        <v>1600</v>
      </c>
      <c r="O1074" s="1">
        <f t="shared" si="198"/>
        <v>3200</v>
      </c>
      <c r="P1074" s="35">
        <f t="shared" si="199"/>
        <v>65.672599005932341</v>
      </c>
      <c r="Q1074" s="35">
        <f t="shared" si="200"/>
        <v>131.34519801186468</v>
      </c>
    </row>
    <row r="1075" spans="5:37">
      <c r="H1075" s="15" t="s">
        <v>140</v>
      </c>
      <c r="J1075" s="1" t="s">
        <v>188</v>
      </c>
      <c r="K1075" s="3"/>
      <c r="L1075" s="3"/>
      <c r="M1075" s="1">
        <v>1800</v>
      </c>
      <c r="N1075" s="5">
        <v>1800</v>
      </c>
      <c r="O1075" s="1">
        <f t="shared" si="198"/>
        <v>3600</v>
      </c>
      <c r="P1075" s="35">
        <f t="shared" si="199"/>
        <v>73.881673881673876</v>
      </c>
      <c r="Q1075" s="35">
        <f t="shared" si="200"/>
        <v>147.76334776334775</v>
      </c>
    </row>
    <row r="1076" spans="5:37">
      <c r="H1076" s="15" t="s">
        <v>141</v>
      </c>
      <c r="J1076" s="1" t="s">
        <v>188</v>
      </c>
      <c r="K1076" s="3"/>
      <c r="L1076" s="3"/>
      <c r="M1076" s="1">
        <v>1800</v>
      </c>
      <c r="N1076" s="5">
        <v>1800</v>
      </c>
      <c r="O1076" s="1">
        <f t="shared" si="198"/>
        <v>3600</v>
      </c>
      <c r="P1076" s="35">
        <f t="shared" si="199"/>
        <v>73.881673881673876</v>
      </c>
      <c r="Q1076" s="35">
        <f t="shared" si="200"/>
        <v>147.76334776334775</v>
      </c>
    </row>
    <row r="1077" spans="5:37">
      <c r="H1077" s="15" t="s">
        <v>142</v>
      </c>
      <c r="J1077" s="1" t="s">
        <v>188</v>
      </c>
      <c r="K1077" s="3"/>
      <c r="L1077" s="3"/>
      <c r="M1077" s="1">
        <v>1700</v>
      </c>
      <c r="N1077" s="5">
        <v>1700</v>
      </c>
      <c r="O1077" s="1">
        <f t="shared" si="198"/>
        <v>3400</v>
      </c>
      <c r="P1077" s="35">
        <f t="shared" si="199"/>
        <v>69.777136443803116</v>
      </c>
      <c r="Q1077" s="35">
        <f t="shared" si="200"/>
        <v>139.55427288760623</v>
      </c>
    </row>
    <row r="1078" spans="5:37">
      <c r="H1078" s="15" t="s">
        <v>143</v>
      </c>
      <c r="J1078" s="1" t="s">
        <v>188</v>
      </c>
      <c r="K1078" s="3"/>
      <c r="L1078" s="3"/>
      <c r="M1078" s="1">
        <v>1800</v>
      </c>
      <c r="N1078" s="5">
        <v>1800</v>
      </c>
      <c r="O1078" s="1">
        <f t="shared" si="198"/>
        <v>3600</v>
      </c>
      <c r="P1078" s="35">
        <f t="shared" si="199"/>
        <v>73.881673881673876</v>
      </c>
      <c r="Q1078" s="35">
        <f t="shared" si="200"/>
        <v>147.76334776334775</v>
      </c>
    </row>
    <row r="1079" spans="5:37">
      <c r="H1079" s="15" t="s">
        <v>147</v>
      </c>
      <c r="J1079" s="1" t="s">
        <v>188</v>
      </c>
      <c r="K1079" s="3"/>
      <c r="L1079" s="3"/>
      <c r="M1079" s="1">
        <v>1500</v>
      </c>
      <c r="N1079" s="5">
        <v>1500</v>
      </c>
      <c r="O1079" s="1">
        <f t="shared" si="198"/>
        <v>3000</v>
      </c>
      <c r="P1079" s="35">
        <f t="shared" si="199"/>
        <v>61.568061568061566</v>
      </c>
      <c r="Q1079" s="35">
        <f t="shared" si="200"/>
        <v>123.13612313612313</v>
      </c>
    </row>
    <row r="1080" spans="5:37">
      <c r="H1080" s="15" t="s">
        <v>146</v>
      </c>
      <c r="J1080" s="1" t="s">
        <v>188</v>
      </c>
      <c r="K1080" s="3"/>
      <c r="L1080" s="3"/>
      <c r="M1080" s="1">
        <v>1600</v>
      </c>
      <c r="N1080" s="5">
        <v>1600</v>
      </c>
      <c r="O1080" s="1">
        <f t="shared" si="198"/>
        <v>3200</v>
      </c>
      <c r="P1080" s="35">
        <f t="shared" si="199"/>
        <v>65.672599005932341</v>
      </c>
      <c r="Q1080" s="35">
        <f t="shared" si="200"/>
        <v>131.34519801186468</v>
      </c>
    </row>
    <row r="1081" spans="5:37">
      <c r="H1081" s="15" t="s">
        <v>144</v>
      </c>
      <c r="J1081" s="1" t="s">
        <v>188</v>
      </c>
      <c r="K1081" s="3"/>
      <c r="L1081" s="3"/>
      <c r="M1081" s="1">
        <v>1800</v>
      </c>
      <c r="N1081" s="5">
        <v>1800</v>
      </c>
      <c r="O1081" s="1">
        <f t="shared" si="198"/>
        <v>3600</v>
      </c>
      <c r="P1081" s="35">
        <f t="shared" si="199"/>
        <v>73.881673881673876</v>
      </c>
      <c r="Q1081" s="35">
        <f t="shared" si="200"/>
        <v>147.76334776334775</v>
      </c>
    </row>
    <row r="1082" spans="5:37">
      <c r="H1082" s="15" t="s">
        <v>145</v>
      </c>
      <c r="J1082" s="1" t="s">
        <v>188</v>
      </c>
      <c r="K1082" s="3"/>
      <c r="L1082" s="3"/>
      <c r="M1082" s="1">
        <v>2000</v>
      </c>
      <c r="N1082" s="5">
        <v>2000</v>
      </c>
      <c r="O1082" s="1">
        <f t="shared" si="198"/>
        <v>4000</v>
      </c>
      <c r="P1082" s="35">
        <f t="shared" si="199"/>
        <v>82.090748757415426</v>
      </c>
      <c r="Q1082" s="35">
        <f t="shared" si="200"/>
        <v>164.18149751483085</v>
      </c>
    </row>
    <row r="1083" spans="5:37">
      <c r="H1083" s="15" t="s">
        <v>148</v>
      </c>
      <c r="J1083" s="1" t="s">
        <v>188</v>
      </c>
      <c r="K1083" s="3"/>
      <c r="L1083" s="3"/>
      <c r="M1083" s="1">
        <v>2000</v>
      </c>
      <c r="N1083" s="5">
        <v>2000</v>
      </c>
      <c r="O1083" s="1">
        <f t="shared" si="198"/>
        <v>4000</v>
      </c>
      <c r="P1083" s="35">
        <f t="shared" si="199"/>
        <v>82.090748757415426</v>
      </c>
      <c r="Q1083" s="35">
        <f t="shared" si="200"/>
        <v>164.18149751483085</v>
      </c>
    </row>
    <row r="1084" spans="5:37">
      <c r="H1084" s="15" t="s">
        <v>149</v>
      </c>
      <c r="J1084" s="1" t="s">
        <v>188</v>
      </c>
      <c r="K1084" s="3"/>
      <c r="L1084" s="3"/>
      <c r="M1084" s="1">
        <v>2000</v>
      </c>
      <c r="N1084" s="5">
        <v>2000</v>
      </c>
      <c r="O1084" s="1">
        <f t="shared" si="198"/>
        <v>4000</v>
      </c>
      <c r="P1084" s="35">
        <f t="shared" si="199"/>
        <v>82.090748757415426</v>
      </c>
      <c r="Q1084" s="35">
        <f t="shared" si="200"/>
        <v>164.18149751483085</v>
      </c>
    </row>
    <row r="1085" spans="5:37">
      <c r="H1085" s="15" t="s">
        <v>150</v>
      </c>
      <c r="J1085" s="1" t="s">
        <v>188</v>
      </c>
      <c r="K1085" s="3"/>
      <c r="L1085" s="3"/>
      <c r="M1085" s="1">
        <v>2000</v>
      </c>
      <c r="N1085" s="5">
        <v>2000</v>
      </c>
      <c r="O1085" s="1">
        <f t="shared" si="198"/>
        <v>4000</v>
      </c>
      <c r="P1085" s="35">
        <f t="shared" si="199"/>
        <v>82.090748757415426</v>
      </c>
      <c r="Q1085" s="35">
        <f t="shared" si="200"/>
        <v>164.18149751483085</v>
      </c>
    </row>
    <row r="1086" spans="5:37">
      <c r="J1086" s="3">
        <f>297*210</f>
        <v>62370</v>
      </c>
      <c r="K1086" s="3"/>
      <c r="L1086" s="3"/>
    </row>
    <row r="1087" spans="5:37">
      <c r="E1087" s="6" t="s">
        <v>126</v>
      </c>
      <c r="F1087" s="4"/>
      <c r="G1087" s="4"/>
      <c r="H1087" s="29"/>
      <c r="I1087" s="4"/>
      <c r="J1087" s="4" t="s">
        <v>220</v>
      </c>
      <c r="K1087" s="4" t="s">
        <v>215</v>
      </c>
      <c r="L1087" s="4"/>
      <c r="M1087" s="4"/>
      <c r="N1087" s="6" t="s">
        <v>211</v>
      </c>
      <c r="O1087" s="4" t="s">
        <v>214</v>
      </c>
      <c r="P1087" s="4" t="s">
        <v>212</v>
      </c>
      <c r="Q1087" s="4" t="s">
        <v>213</v>
      </c>
      <c r="R1087" s="4"/>
      <c r="S1087" s="6"/>
      <c r="T1087" s="4"/>
      <c r="U1087" s="4"/>
      <c r="V1087" s="4"/>
      <c r="W1087" s="4"/>
      <c r="X1087" s="4"/>
      <c r="Y1087" s="6"/>
      <c r="Z1087" s="4"/>
      <c r="AA1087" s="4"/>
      <c r="AB1087" s="6"/>
      <c r="AC1087" s="4"/>
      <c r="AD1087" s="6"/>
      <c r="AE1087" s="4"/>
      <c r="AF1087" s="4"/>
      <c r="AG1087" s="6"/>
      <c r="AH1087" s="4" t="s">
        <v>68</v>
      </c>
      <c r="AI1087" s="4"/>
      <c r="AJ1087" s="13"/>
      <c r="AK1087" s="4"/>
    </row>
    <row r="1088" spans="5:37">
      <c r="E1088" s="5" t="s">
        <v>202</v>
      </c>
      <c r="F1088" s="1">
        <f>160*230</f>
        <v>36800</v>
      </c>
      <c r="H1088" s="6" t="s">
        <v>99</v>
      </c>
      <c r="J1088" s="1" t="s">
        <v>188</v>
      </c>
      <c r="M1088" s="1">
        <v>1200</v>
      </c>
      <c r="N1088" s="5">
        <v>1200</v>
      </c>
      <c r="O1088" s="1">
        <f>N1088*2</f>
        <v>2400</v>
      </c>
      <c r="P1088" s="35">
        <f>N1088/(62370/36800)</f>
        <v>708.032708032708</v>
      </c>
      <c r="Q1088" s="35">
        <f>P1088*2</f>
        <v>1416.065416065416</v>
      </c>
    </row>
    <row r="1089" spans="8:17">
      <c r="H1089" s="5" t="s">
        <v>136</v>
      </c>
      <c r="J1089" s="1" t="s">
        <v>188</v>
      </c>
      <c r="M1089" s="1">
        <v>1250</v>
      </c>
      <c r="N1089" s="5">
        <v>1250</v>
      </c>
      <c r="O1089" s="1">
        <f t="shared" ref="O1089:O1105" si="201">N1089*2</f>
        <v>2500</v>
      </c>
      <c r="P1089" s="35">
        <f t="shared" ref="P1089:P1105" si="202">N1089/(62370/36800)</f>
        <v>737.53407086740424</v>
      </c>
      <c r="Q1089" s="35">
        <f t="shared" ref="Q1089:Q1105" si="203">P1089*2</f>
        <v>1475.0681417348085</v>
      </c>
    </row>
    <row r="1090" spans="8:17">
      <c r="H1090" s="5" t="s">
        <v>137</v>
      </c>
      <c r="J1090" s="1" t="s">
        <v>188</v>
      </c>
      <c r="M1090" s="1">
        <v>1300</v>
      </c>
      <c r="N1090" s="5">
        <v>1300</v>
      </c>
      <c r="O1090" s="1">
        <f t="shared" si="201"/>
        <v>2600</v>
      </c>
      <c r="P1090" s="35">
        <f t="shared" si="202"/>
        <v>767.03543370210036</v>
      </c>
      <c r="Q1090" s="35">
        <f t="shared" si="203"/>
        <v>1534.0708674042007</v>
      </c>
    </row>
    <row r="1091" spans="8:17">
      <c r="H1091" s="5" t="s">
        <v>138</v>
      </c>
      <c r="J1091" s="1" t="s">
        <v>188</v>
      </c>
      <c r="K1091" s="3"/>
      <c r="L1091" s="3"/>
      <c r="M1091" s="1">
        <v>1800</v>
      </c>
      <c r="N1091" s="5">
        <v>1800</v>
      </c>
      <c r="O1091" s="1">
        <f t="shared" si="201"/>
        <v>3600</v>
      </c>
      <c r="P1091" s="35">
        <f t="shared" si="202"/>
        <v>1062.0490620490621</v>
      </c>
      <c r="Q1091" s="35">
        <f t="shared" si="203"/>
        <v>2124.0981240981241</v>
      </c>
    </row>
    <row r="1092" spans="8:17">
      <c r="H1092" s="5" t="s">
        <v>131</v>
      </c>
      <c r="J1092" s="1" t="s">
        <v>188</v>
      </c>
      <c r="K1092" s="3"/>
      <c r="L1092" s="3"/>
      <c r="M1092" s="1">
        <v>1215</v>
      </c>
      <c r="N1092" s="5">
        <v>1215</v>
      </c>
      <c r="O1092" s="1">
        <f t="shared" si="201"/>
        <v>2430</v>
      </c>
      <c r="P1092" s="35">
        <f t="shared" si="202"/>
        <v>716.88311688311683</v>
      </c>
      <c r="Q1092" s="35">
        <f t="shared" si="203"/>
        <v>1433.7662337662337</v>
      </c>
    </row>
    <row r="1093" spans="8:17">
      <c r="H1093" s="5" t="s">
        <v>91</v>
      </c>
      <c r="J1093" s="1" t="s">
        <v>188</v>
      </c>
      <c r="K1093" s="3"/>
      <c r="L1093" s="3"/>
      <c r="M1093" s="1">
        <v>2000</v>
      </c>
      <c r="N1093" s="5">
        <v>2000</v>
      </c>
      <c r="O1093" s="1">
        <f t="shared" si="201"/>
        <v>4000</v>
      </c>
      <c r="P1093" s="35">
        <f t="shared" si="202"/>
        <v>1180.0545133878468</v>
      </c>
      <c r="Q1093" s="35">
        <f t="shared" si="203"/>
        <v>2360.1090267756936</v>
      </c>
    </row>
    <row r="1094" spans="8:17">
      <c r="H1094" s="15" t="s">
        <v>139</v>
      </c>
      <c r="J1094" s="1" t="s">
        <v>188</v>
      </c>
      <c r="K1094" s="3"/>
      <c r="L1094" s="3"/>
      <c r="M1094" s="1">
        <v>1600</v>
      </c>
      <c r="N1094" s="5">
        <v>1600</v>
      </c>
      <c r="O1094" s="1">
        <f t="shared" si="201"/>
        <v>3200</v>
      </c>
      <c r="P1094" s="35">
        <f t="shared" si="202"/>
        <v>944.04361071027733</v>
      </c>
      <c r="Q1094" s="35">
        <f t="shared" si="203"/>
        <v>1888.0872214205547</v>
      </c>
    </row>
    <row r="1095" spans="8:17">
      <c r="H1095" s="15" t="s">
        <v>140</v>
      </c>
      <c r="J1095" s="1" t="s">
        <v>188</v>
      </c>
      <c r="K1095" s="3"/>
      <c r="L1095" s="3"/>
      <c r="M1095" s="1">
        <v>1800</v>
      </c>
      <c r="N1095" s="5">
        <v>1800</v>
      </c>
      <c r="O1095" s="1">
        <f t="shared" si="201"/>
        <v>3600</v>
      </c>
      <c r="P1095" s="35">
        <f t="shared" si="202"/>
        <v>1062.0490620490621</v>
      </c>
      <c r="Q1095" s="35">
        <f t="shared" si="203"/>
        <v>2124.0981240981241</v>
      </c>
    </row>
    <row r="1096" spans="8:17">
      <c r="H1096" s="15" t="s">
        <v>141</v>
      </c>
      <c r="J1096" s="1" t="s">
        <v>188</v>
      </c>
      <c r="K1096" s="3"/>
      <c r="L1096" s="3"/>
      <c r="M1096" s="1">
        <v>1800</v>
      </c>
      <c r="N1096" s="5">
        <v>1800</v>
      </c>
      <c r="O1096" s="1">
        <f t="shared" si="201"/>
        <v>3600</v>
      </c>
      <c r="P1096" s="35">
        <f t="shared" si="202"/>
        <v>1062.0490620490621</v>
      </c>
      <c r="Q1096" s="35">
        <f t="shared" si="203"/>
        <v>2124.0981240981241</v>
      </c>
    </row>
    <row r="1097" spans="8:17">
      <c r="H1097" s="15" t="s">
        <v>142</v>
      </c>
      <c r="J1097" s="1" t="s">
        <v>188</v>
      </c>
      <c r="K1097" s="3"/>
      <c r="L1097" s="3"/>
      <c r="M1097" s="1">
        <v>1700</v>
      </c>
      <c r="N1097" s="5">
        <v>1700</v>
      </c>
      <c r="O1097" s="1">
        <f t="shared" si="201"/>
        <v>3400</v>
      </c>
      <c r="P1097" s="35">
        <f t="shared" si="202"/>
        <v>1003.0463363796697</v>
      </c>
      <c r="Q1097" s="35">
        <f t="shared" si="203"/>
        <v>2006.0926727593394</v>
      </c>
    </row>
    <row r="1098" spans="8:17">
      <c r="H1098" s="15" t="s">
        <v>143</v>
      </c>
      <c r="J1098" s="1" t="s">
        <v>188</v>
      </c>
      <c r="K1098" s="3"/>
      <c r="L1098" s="3"/>
      <c r="M1098" s="1">
        <v>1800</v>
      </c>
      <c r="N1098" s="5">
        <v>1800</v>
      </c>
      <c r="O1098" s="1">
        <f t="shared" si="201"/>
        <v>3600</v>
      </c>
      <c r="P1098" s="35">
        <f t="shared" si="202"/>
        <v>1062.0490620490621</v>
      </c>
      <c r="Q1098" s="35">
        <f t="shared" si="203"/>
        <v>2124.0981240981241</v>
      </c>
    </row>
    <row r="1099" spans="8:17">
      <c r="H1099" s="15" t="s">
        <v>147</v>
      </c>
      <c r="J1099" s="1" t="s">
        <v>188</v>
      </c>
      <c r="K1099" s="3"/>
      <c r="L1099" s="3"/>
      <c r="M1099" s="1">
        <v>1500</v>
      </c>
      <c r="N1099" s="5">
        <v>1500</v>
      </c>
      <c r="O1099" s="1">
        <f t="shared" si="201"/>
        <v>3000</v>
      </c>
      <c r="P1099" s="35">
        <f t="shared" si="202"/>
        <v>885.04088504088497</v>
      </c>
      <c r="Q1099" s="35">
        <f t="shared" si="203"/>
        <v>1770.0817700817699</v>
      </c>
    </row>
    <row r="1100" spans="8:17">
      <c r="H1100" s="15" t="s">
        <v>146</v>
      </c>
      <c r="J1100" s="1" t="s">
        <v>188</v>
      </c>
      <c r="K1100" s="3"/>
      <c r="L1100" s="3"/>
      <c r="M1100" s="1">
        <v>1600</v>
      </c>
      <c r="N1100" s="5">
        <v>1600</v>
      </c>
      <c r="O1100" s="1">
        <f t="shared" si="201"/>
        <v>3200</v>
      </c>
      <c r="P1100" s="35">
        <f t="shared" si="202"/>
        <v>944.04361071027733</v>
      </c>
      <c r="Q1100" s="35">
        <f t="shared" si="203"/>
        <v>1888.0872214205547</v>
      </c>
    </row>
    <row r="1101" spans="8:17">
      <c r="H1101" s="15" t="s">
        <v>144</v>
      </c>
      <c r="J1101" s="1" t="s">
        <v>188</v>
      </c>
      <c r="K1101" s="3"/>
      <c r="L1101" s="3"/>
      <c r="M1101" s="1">
        <v>1800</v>
      </c>
      <c r="N1101" s="5">
        <v>1800</v>
      </c>
      <c r="O1101" s="1">
        <f t="shared" si="201"/>
        <v>3600</v>
      </c>
      <c r="P1101" s="35">
        <f t="shared" si="202"/>
        <v>1062.0490620490621</v>
      </c>
      <c r="Q1101" s="35">
        <f t="shared" si="203"/>
        <v>2124.0981240981241</v>
      </c>
    </row>
    <row r="1102" spans="8:17">
      <c r="H1102" s="15" t="s">
        <v>145</v>
      </c>
      <c r="J1102" s="1" t="s">
        <v>188</v>
      </c>
      <c r="K1102" s="3"/>
      <c r="L1102" s="3"/>
      <c r="M1102" s="1">
        <v>2000</v>
      </c>
      <c r="N1102" s="5">
        <v>2000</v>
      </c>
      <c r="O1102" s="1">
        <f t="shared" si="201"/>
        <v>4000</v>
      </c>
      <c r="P1102" s="35">
        <f t="shared" si="202"/>
        <v>1180.0545133878468</v>
      </c>
      <c r="Q1102" s="35">
        <f t="shared" si="203"/>
        <v>2360.1090267756936</v>
      </c>
    </row>
    <row r="1103" spans="8:17">
      <c r="H1103" s="15" t="s">
        <v>148</v>
      </c>
      <c r="J1103" s="1" t="s">
        <v>188</v>
      </c>
      <c r="K1103" s="3"/>
      <c r="L1103" s="3"/>
      <c r="M1103" s="1">
        <v>2000</v>
      </c>
      <c r="N1103" s="5">
        <v>2000</v>
      </c>
      <c r="O1103" s="1">
        <f t="shared" si="201"/>
        <v>4000</v>
      </c>
      <c r="P1103" s="35">
        <f t="shared" si="202"/>
        <v>1180.0545133878468</v>
      </c>
      <c r="Q1103" s="35">
        <f t="shared" si="203"/>
        <v>2360.1090267756936</v>
      </c>
    </row>
    <row r="1104" spans="8:17">
      <c r="H1104" s="15" t="s">
        <v>149</v>
      </c>
      <c r="J1104" s="1" t="s">
        <v>188</v>
      </c>
      <c r="K1104" s="3"/>
      <c r="L1104" s="3"/>
      <c r="M1104" s="1">
        <v>2000</v>
      </c>
      <c r="N1104" s="5">
        <v>2000</v>
      </c>
      <c r="O1104" s="1">
        <f t="shared" si="201"/>
        <v>4000</v>
      </c>
      <c r="P1104" s="35">
        <f t="shared" si="202"/>
        <v>1180.0545133878468</v>
      </c>
      <c r="Q1104" s="35">
        <f t="shared" si="203"/>
        <v>2360.1090267756936</v>
      </c>
    </row>
    <row r="1105" spans="5:37">
      <c r="H1105" s="15" t="s">
        <v>150</v>
      </c>
      <c r="J1105" s="1" t="s">
        <v>188</v>
      </c>
      <c r="K1105" s="3"/>
      <c r="L1105" s="3"/>
      <c r="M1105" s="1">
        <v>2000</v>
      </c>
      <c r="N1105" s="5">
        <v>2000</v>
      </c>
      <c r="O1105" s="1">
        <f t="shared" si="201"/>
        <v>4000</v>
      </c>
      <c r="P1105" s="35">
        <f t="shared" si="202"/>
        <v>1180.0545133878468</v>
      </c>
      <c r="Q1105" s="35">
        <f t="shared" si="203"/>
        <v>2360.1090267756936</v>
      </c>
    </row>
    <row r="1106" spans="5:37">
      <c r="J1106" s="3">
        <f>297*210</f>
        <v>62370</v>
      </c>
      <c r="K1106" s="3"/>
      <c r="L1106" s="3"/>
    </row>
    <row r="1107" spans="5:37">
      <c r="E1107" s="6" t="s">
        <v>127</v>
      </c>
      <c r="F1107" s="4"/>
      <c r="G1107" s="4"/>
      <c r="H1107" s="29"/>
      <c r="I1107" s="4"/>
      <c r="J1107" s="4" t="s">
        <v>220</v>
      </c>
      <c r="K1107" s="4" t="s">
        <v>215</v>
      </c>
      <c r="L1107" s="4"/>
      <c r="M1107" s="4"/>
      <c r="N1107" s="6" t="s">
        <v>211</v>
      </c>
      <c r="O1107" s="4" t="s">
        <v>214</v>
      </c>
      <c r="P1107" s="4" t="s">
        <v>212</v>
      </c>
      <c r="Q1107" s="4" t="s">
        <v>213</v>
      </c>
      <c r="R1107" s="4"/>
      <c r="S1107" s="6"/>
      <c r="T1107" s="4"/>
      <c r="U1107" s="4"/>
      <c r="V1107" s="4"/>
      <c r="W1107" s="4"/>
      <c r="X1107" s="4"/>
      <c r="Y1107" s="6"/>
      <c r="Z1107" s="4"/>
      <c r="AA1107" s="4"/>
      <c r="AB1107" s="6"/>
      <c r="AC1107" s="4"/>
      <c r="AD1107" s="6"/>
      <c r="AE1107" s="4"/>
      <c r="AF1107" s="4"/>
      <c r="AG1107" s="6"/>
      <c r="AH1107" s="4" t="s">
        <v>68</v>
      </c>
      <c r="AI1107" s="4"/>
      <c r="AJ1107" s="13"/>
      <c r="AK1107" s="4"/>
    </row>
    <row r="1108" spans="5:37">
      <c r="E1108" s="5" t="s">
        <v>202</v>
      </c>
      <c r="F1108" s="1">
        <f>180*80</f>
        <v>14400</v>
      </c>
      <c r="H1108" s="6" t="s">
        <v>99</v>
      </c>
      <c r="J1108" s="1" t="s">
        <v>188</v>
      </c>
      <c r="M1108" s="1">
        <v>1200</v>
      </c>
      <c r="N1108" s="5">
        <v>1200</v>
      </c>
      <c r="O1108" s="1">
        <f>N1108*2</f>
        <v>2400</v>
      </c>
      <c r="P1108" s="35">
        <f>N1108/(62370/14400)</f>
        <v>277.05627705627705</v>
      </c>
      <c r="Q1108" s="35">
        <f>P1108*2</f>
        <v>554.11255411255411</v>
      </c>
    </row>
    <row r="1109" spans="5:37">
      <c r="H1109" s="5" t="s">
        <v>136</v>
      </c>
      <c r="J1109" s="1" t="s">
        <v>188</v>
      </c>
      <c r="M1109" s="1">
        <v>1250</v>
      </c>
      <c r="N1109" s="5">
        <v>1250</v>
      </c>
      <c r="O1109" s="1">
        <f t="shared" ref="O1109:O1125" si="204">N1109*2</f>
        <v>2500</v>
      </c>
      <c r="P1109" s="35">
        <f t="shared" ref="P1109:P1125" si="205">N1109/(62370/14400)</f>
        <v>288.60028860028859</v>
      </c>
      <c r="Q1109" s="35">
        <f t="shared" ref="Q1109:Q1125" si="206">P1109*2</f>
        <v>577.20057720057719</v>
      </c>
    </row>
    <row r="1110" spans="5:37">
      <c r="H1110" s="5" t="s">
        <v>137</v>
      </c>
      <c r="J1110" s="1" t="s">
        <v>188</v>
      </c>
      <c r="M1110" s="1">
        <v>1300</v>
      </c>
      <c r="N1110" s="5">
        <v>1300</v>
      </c>
      <c r="O1110" s="1">
        <f t="shared" si="204"/>
        <v>2600</v>
      </c>
      <c r="P1110" s="35">
        <f t="shared" si="205"/>
        <v>300.14430014430013</v>
      </c>
      <c r="Q1110" s="35">
        <f t="shared" si="206"/>
        <v>600.28860028860026</v>
      </c>
    </row>
    <row r="1111" spans="5:37">
      <c r="H1111" s="5" t="s">
        <v>138</v>
      </c>
      <c r="J1111" s="1" t="s">
        <v>188</v>
      </c>
      <c r="K1111" s="3"/>
      <c r="L1111" s="3"/>
      <c r="M1111" s="1">
        <v>1800</v>
      </c>
      <c r="N1111" s="5">
        <v>1800</v>
      </c>
      <c r="O1111" s="1">
        <f t="shared" si="204"/>
        <v>3600</v>
      </c>
      <c r="P1111" s="35">
        <f t="shared" si="205"/>
        <v>415.58441558441558</v>
      </c>
      <c r="Q1111" s="35">
        <f t="shared" si="206"/>
        <v>831.16883116883116</v>
      </c>
    </row>
    <row r="1112" spans="5:37">
      <c r="H1112" s="5" t="s">
        <v>131</v>
      </c>
      <c r="J1112" s="1" t="s">
        <v>188</v>
      </c>
      <c r="K1112" s="3"/>
      <c r="L1112" s="3"/>
      <c r="M1112" s="1">
        <v>1215</v>
      </c>
      <c r="N1112" s="5">
        <v>1215</v>
      </c>
      <c r="O1112" s="1">
        <f t="shared" si="204"/>
        <v>2430</v>
      </c>
      <c r="P1112" s="35">
        <f t="shared" si="205"/>
        <v>280.51948051948051</v>
      </c>
      <c r="Q1112" s="35">
        <f t="shared" si="206"/>
        <v>561.03896103896102</v>
      </c>
    </row>
    <row r="1113" spans="5:37">
      <c r="H1113" s="5" t="s">
        <v>91</v>
      </c>
      <c r="J1113" s="1" t="s">
        <v>188</v>
      </c>
      <c r="K1113" s="3"/>
      <c r="L1113" s="3"/>
      <c r="M1113" s="1">
        <v>2000</v>
      </c>
      <c r="N1113" s="5">
        <v>2000</v>
      </c>
      <c r="O1113" s="1">
        <f t="shared" si="204"/>
        <v>4000</v>
      </c>
      <c r="P1113" s="35">
        <f t="shared" si="205"/>
        <v>461.76046176046179</v>
      </c>
      <c r="Q1113" s="35">
        <f t="shared" si="206"/>
        <v>923.52092352092359</v>
      </c>
    </row>
    <row r="1114" spans="5:37">
      <c r="H1114" s="15" t="s">
        <v>139</v>
      </c>
      <c r="J1114" s="1" t="s">
        <v>188</v>
      </c>
      <c r="K1114" s="3"/>
      <c r="L1114" s="3"/>
      <c r="M1114" s="1">
        <v>1600</v>
      </c>
      <c r="N1114" s="5">
        <v>1600</v>
      </c>
      <c r="O1114" s="1">
        <f t="shared" si="204"/>
        <v>3200</v>
      </c>
      <c r="P1114" s="35">
        <f t="shared" si="205"/>
        <v>369.40836940836942</v>
      </c>
      <c r="Q1114" s="35">
        <f t="shared" si="206"/>
        <v>738.81673881673885</v>
      </c>
    </row>
    <row r="1115" spans="5:37">
      <c r="H1115" s="15" t="s">
        <v>140</v>
      </c>
      <c r="J1115" s="1" t="s">
        <v>188</v>
      </c>
      <c r="K1115" s="3"/>
      <c r="L1115" s="3"/>
      <c r="M1115" s="1">
        <v>1800</v>
      </c>
      <c r="N1115" s="5">
        <v>1800</v>
      </c>
      <c r="O1115" s="1">
        <f t="shared" si="204"/>
        <v>3600</v>
      </c>
      <c r="P1115" s="35">
        <f t="shared" si="205"/>
        <v>415.58441558441558</v>
      </c>
      <c r="Q1115" s="35">
        <f t="shared" si="206"/>
        <v>831.16883116883116</v>
      </c>
    </row>
    <row r="1116" spans="5:37">
      <c r="H1116" s="15" t="s">
        <v>141</v>
      </c>
      <c r="J1116" s="1" t="s">
        <v>188</v>
      </c>
      <c r="K1116" s="3"/>
      <c r="L1116" s="3"/>
      <c r="M1116" s="1">
        <v>1800</v>
      </c>
      <c r="N1116" s="5">
        <v>1800</v>
      </c>
      <c r="O1116" s="1">
        <f t="shared" si="204"/>
        <v>3600</v>
      </c>
      <c r="P1116" s="35">
        <f t="shared" si="205"/>
        <v>415.58441558441558</v>
      </c>
      <c r="Q1116" s="35">
        <f t="shared" si="206"/>
        <v>831.16883116883116</v>
      </c>
    </row>
    <row r="1117" spans="5:37">
      <c r="H1117" s="15" t="s">
        <v>142</v>
      </c>
      <c r="J1117" s="1" t="s">
        <v>188</v>
      </c>
      <c r="K1117" s="3"/>
      <c r="L1117" s="3"/>
      <c r="M1117" s="1">
        <v>1700</v>
      </c>
      <c r="N1117" s="5">
        <v>1700</v>
      </c>
      <c r="O1117" s="1">
        <f t="shared" si="204"/>
        <v>3400</v>
      </c>
      <c r="P1117" s="35">
        <f t="shared" si="205"/>
        <v>392.4963924963925</v>
      </c>
      <c r="Q1117" s="35">
        <f t="shared" si="206"/>
        <v>784.992784992785</v>
      </c>
    </row>
    <row r="1118" spans="5:37">
      <c r="H1118" s="15" t="s">
        <v>143</v>
      </c>
      <c r="J1118" s="1" t="s">
        <v>188</v>
      </c>
      <c r="K1118" s="3"/>
      <c r="L1118" s="3"/>
      <c r="M1118" s="1">
        <v>1800</v>
      </c>
      <c r="N1118" s="5">
        <v>1800</v>
      </c>
      <c r="O1118" s="1">
        <f t="shared" si="204"/>
        <v>3600</v>
      </c>
      <c r="P1118" s="35">
        <f t="shared" si="205"/>
        <v>415.58441558441558</v>
      </c>
      <c r="Q1118" s="35">
        <f t="shared" si="206"/>
        <v>831.16883116883116</v>
      </c>
    </row>
    <row r="1119" spans="5:37">
      <c r="H1119" s="15" t="s">
        <v>147</v>
      </c>
      <c r="J1119" s="1" t="s">
        <v>188</v>
      </c>
      <c r="K1119" s="3"/>
      <c r="L1119" s="3"/>
      <c r="M1119" s="1">
        <v>1500</v>
      </c>
      <c r="N1119" s="5">
        <v>1500</v>
      </c>
      <c r="O1119" s="1">
        <f t="shared" si="204"/>
        <v>3000</v>
      </c>
      <c r="P1119" s="35">
        <f t="shared" si="205"/>
        <v>346.32034632034635</v>
      </c>
      <c r="Q1119" s="35">
        <f t="shared" si="206"/>
        <v>692.64069264069269</v>
      </c>
    </row>
    <row r="1120" spans="5:37">
      <c r="H1120" s="15" t="s">
        <v>146</v>
      </c>
      <c r="J1120" s="1" t="s">
        <v>188</v>
      </c>
      <c r="K1120" s="3"/>
      <c r="L1120" s="3"/>
      <c r="M1120" s="1">
        <v>1600</v>
      </c>
      <c r="N1120" s="5">
        <v>1600</v>
      </c>
      <c r="O1120" s="1">
        <f t="shared" si="204"/>
        <v>3200</v>
      </c>
      <c r="P1120" s="35">
        <f t="shared" si="205"/>
        <v>369.40836940836942</v>
      </c>
      <c r="Q1120" s="35">
        <f t="shared" si="206"/>
        <v>738.81673881673885</v>
      </c>
    </row>
    <row r="1121" spans="1:38">
      <c r="H1121" s="15" t="s">
        <v>144</v>
      </c>
      <c r="J1121" s="1" t="s">
        <v>188</v>
      </c>
      <c r="K1121" s="3"/>
      <c r="L1121" s="3"/>
      <c r="M1121" s="1">
        <v>1800</v>
      </c>
      <c r="N1121" s="5">
        <v>1800</v>
      </c>
      <c r="O1121" s="1">
        <f t="shared" si="204"/>
        <v>3600</v>
      </c>
      <c r="P1121" s="35">
        <f t="shared" si="205"/>
        <v>415.58441558441558</v>
      </c>
      <c r="Q1121" s="35">
        <f t="shared" si="206"/>
        <v>831.16883116883116</v>
      </c>
    </row>
    <row r="1122" spans="1:38">
      <c r="H1122" s="15" t="s">
        <v>145</v>
      </c>
      <c r="J1122" s="1" t="s">
        <v>188</v>
      </c>
      <c r="K1122" s="3"/>
      <c r="L1122" s="3"/>
      <c r="M1122" s="1">
        <v>2000</v>
      </c>
      <c r="N1122" s="5">
        <v>2000</v>
      </c>
      <c r="O1122" s="1">
        <f t="shared" si="204"/>
        <v>4000</v>
      </c>
      <c r="P1122" s="35">
        <f t="shared" si="205"/>
        <v>461.76046176046179</v>
      </c>
      <c r="Q1122" s="35">
        <f t="shared" si="206"/>
        <v>923.52092352092359</v>
      </c>
    </row>
    <row r="1123" spans="1:38">
      <c r="H1123" s="15" t="s">
        <v>148</v>
      </c>
      <c r="J1123" s="1" t="s">
        <v>188</v>
      </c>
      <c r="K1123" s="3"/>
      <c r="L1123" s="3"/>
      <c r="M1123" s="1">
        <v>2000</v>
      </c>
      <c r="N1123" s="5">
        <v>2000</v>
      </c>
      <c r="O1123" s="1">
        <f t="shared" si="204"/>
        <v>4000</v>
      </c>
      <c r="P1123" s="35">
        <f t="shared" si="205"/>
        <v>461.76046176046179</v>
      </c>
      <c r="Q1123" s="35">
        <f t="shared" si="206"/>
        <v>923.52092352092359</v>
      </c>
    </row>
    <row r="1124" spans="1:38">
      <c r="H1124" s="15" t="s">
        <v>149</v>
      </c>
      <c r="J1124" s="1" t="s">
        <v>188</v>
      </c>
      <c r="K1124" s="3"/>
      <c r="L1124" s="3"/>
      <c r="M1124" s="1">
        <v>2000</v>
      </c>
      <c r="N1124" s="5">
        <v>2000</v>
      </c>
      <c r="O1124" s="1">
        <f t="shared" si="204"/>
        <v>4000</v>
      </c>
      <c r="P1124" s="35">
        <f t="shared" si="205"/>
        <v>461.76046176046179</v>
      </c>
      <c r="Q1124" s="35">
        <f t="shared" si="206"/>
        <v>923.52092352092359</v>
      </c>
    </row>
    <row r="1125" spans="1:38">
      <c r="H1125" s="15" t="s">
        <v>150</v>
      </c>
      <c r="J1125" s="1" t="s">
        <v>188</v>
      </c>
      <c r="K1125" s="3"/>
      <c r="L1125" s="3"/>
      <c r="M1125" s="1">
        <v>2000</v>
      </c>
      <c r="N1125" s="5">
        <v>2000</v>
      </c>
      <c r="O1125" s="1">
        <f t="shared" si="204"/>
        <v>4000</v>
      </c>
      <c r="P1125" s="35">
        <f t="shared" si="205"/>
        <v>461.76046176046179</v>
      </c>
      <c r="Q1125" s="35">
        <f t="shared" si="206"/>
        <v>923.52092352092359</v>
      </c>
    </row>
    <row r="1126" spans="1:38">
      <c r="J1126" s="3">
        <f>297*210</f>
        <v>62370</v>
      </c>
      <c r="K1126" s="3"/>
      <c r="L1126" s="3"/>
    </row>
    <row r="1127" spans="1:38" s="4" customFormat="1">
      <c r="A1127" s="46"/>
      <c r="B1127" s="55" t="s">
        <v>183</v>
      </c>
      <c r="C1127" s="25" t="s">
        <v>7</v>
      </c>
      <c r="D1127" s="6"/>
      <c r="E1127" s="6"/>
      <c r="H1127" s="6"/>
      <c r="N1127" s="6" t="s">
        <v>218</v>
      </c>
      <c r="O1127" s="4" t="s">
        <v>219</v>
      </c>
      <c r="S1127" s="6"/>
      <c r="Y1127" s="6"/>
      <c r="AB1127" s="6"/>
      <c r="AD1127" s="6"/>
      <c r="AG1127" s="6"/>
      <c r="AH1127" s="4" t="s">
        <v>69</v>
      </c>
      <c r="AJ1127" s="13"/>
      <c r="AL1127" s="6"/>
    </row>
    <row r="1128" spans="1:38">
      <c r="C1128" s="24" t="s">
        <v>161</v>
      </c>
      <c r="E1128" s="5" t="s">
        <v>163</v>
      </c>
      <c r="H1128" s="5" t="s">
        <v>102</v>
      </c>
      <c r="M1128" s="1">
        <v>1300</v>
      </c>
      <c r="N1128" s="5">
        <v>1300</v>
      </c>
      <c r="O1128" s="1">
        <f>N1128+700</f>
        <v>2000</v>
      </c>
    </row>
    <row r="1129" spans="1:38">
      <c r="C1129" s="24" t="s">
        <v>16</v>
      </c>
      <c r="E1129" s="5" t="s">
        <v>164</v>
      </c>
      <c r="H1129" s="5" t="s">
        <v>102</v>
      </c>
      <c r="M1129" s="1">
        <v>1300</v>
      </c>
      <c r="N1129" s="5">
        <v>1300</v>
      </c>
      <c r="O1129" s="1">
        <f>N1129+700</f>
        <v>2000</v>
      </c>
    </row>
    <row r="1130" spans="1:38">
      <c r="E1130" s="5" t="s">
        <v>165</v>
      </c>
      <c r="H1130" s="5" t="s">
        <v>103</v>
      </c>
      <c r="M1130" s="1">
        <v>3100</v>
      </c>
      <c r="N1130" s="5">
        <v>3100</v>
      </c>
      <c r="O1130" s="1">
        <f>N1130+1400</f>
        <v>4500</v>
      </c>
    </row>
    <row r="1132" spans="1:38">
      <c r="E1132" s="6" t="s">
        <v>107</v>
      </c>
      <c r="F1132" s="4"/>
      <c r="G1132" s="4"/>
      <c r="H1132" s="29"/>
      <c r="I1132" s="4"/>
      <c r="J1132" s="4" t="s">
        <v>222</v>
      </c>
      <c r="K1132" s="4"/>
      <c r="L1132" s="4"/>
      <c r="M1132" s="4"/>
      <c r="N1132" s="6" t="s">
        <v>218</v>
      </c>
      <c r="O1132" s="4" t="s">
        <v>219</v>
      </c>
      <c r="P1132" s="4"/>
      <c r="Q1132" s="4"/>
      <c r="R1132" s="4"/>
      <c r="S1132" s="47"/>
      <c r="T1132" s="4"/>
      <c r="U1132" s="4"/>
      <c r="V1132" s="4"/>
      <c r="W1132" s="4"/>
      <c r="X1132" s="4"/>
      <c r="Y1132" s="6"/>
      <c r="Z1132" s="4"/>
      <c r="AA1132" s="4"/>
      <c r="AB1132" s="6"/>
      <c r="AC1132" s="4"/>
      <c r="AD1132" s="6"/>
      <c r="AE1132" s="4"/>
      <c r="AF1132" s="4"/>
      <c r="AG1132" s="6"/>
      <c r="AH1132" s="4" t="s">
        <v>69</v>
      </c>
      <c r="AI1132" s="4"/>
      <c r="AJ1132" s="13"/>
      <c r="AK1132" s="4"/>
    </row>
    <row r="1133" spans="1:38">
      <c r="E1133" s="5" t="s">
        <v>202</v>
      </c>
      <c r="F1133" s="1">
        <f>120*180</f>
        <v>21600</v>
      </c>
      <c r="H1133" s="6" t="s">
        <v>102</v>
      </c>
      <c r="J1133" s="1" t="s">
        <v>188</v>
      </c>
      <c r="M1133" s="1">
        <v>1000</v>
      </c>
      <c r="N1133" s="5">
        <v>1000</v>
      </c>
      <c r="O1133" s="1">
        <f>N1133*2</f>
        <v>2000</v>
      </c>
      <c r="S1133" s="50"/>
      <c r="AD1133" s="5" t="s">
        <v>216</v>
      </c>
      <c r="AF1133" s="1">
        <v>500</v>
      </c>
    </row>
    <row r="1134" spans="1:38">
      <c r="H1134" s="5" t="s">
        <v>103</v>
      </c>
      <c r="J1134" s="1" t="s">
        <v>188</v>
      </c>
      <c r="M1134" s="1">
        <v>1020</v>
      </c>
      <c r="N1134" s="5">
        <v>1020</v>
      </c>
      <c r="O1134" s="1">
        <f t="shared" ref="O1134:O1156" si="207">N1134*2</f>
        <v>2040</v>
      </c>
      <c r="S1134" s="50"/>
      <c r="AD1134" s="5" t="s">
        <v>217</v>
      </c>
      <c r="AF1134" s="1">
        <v>500</v>
      </c>
    </row>
    <row r="1135" spans="1:38">
      <c r="H1135" s="5" t="s">
        <v>159</v>
      </c>
      <c r="J1135" s="1" t="s">
        <v>188</v>
      </c>
      <c r="M1135" s="1">
        <v>1100</v>
      </c>
      <c r="N1135" s="5">
        <v>1100</v>
      </c>
      <c r="O1135" s="1">
        <f t="shared" si="207"/>
        <v>2200</v>
      </c>
      <c r="S1135" s="50"/>
    </row>
    <row r="1136" spans="1:38">
      <c r="H1136" s="5" t="s">
        <v>106</v>
      </c>
      <c r="J1136" s="1" t="s">
        <v>188</v>
      </c>
      <c r="M1136" s="1">
        <v>1170</v>
      </c>
      <c r="N1136" s="5">
        <v>1170</v>
      </c>
      <c r="O1136" s="1">
        <f t="shared" si="207"/>
        <v>2340</v>
      </c>
      <c r="S1136" s="50"/>
    </row>
    <row r="1137" spans="8:19">
      <c r="H1137" s="5" t="s">
        <v>99</v>
      </c>
      <c r="J1137" s="1" t="s">
        <v>188</v>
      </c>
      <c r="M1137" s="1">
        <v>1200</v>
      </c>
      <c r="N1137" s="5">
        <v>1200</v>
      </c>
      <c r="O1137" s="1">
        <f t="shared" si="207"/>
        <v>2400</v>
      </c>
      <c r="S1137" s="50"/>
    </row>
    <row r="1138" spans="8:19">
      <c r="H1138" s="5" t="s">
        <v>136</v>
      </c>
      <c r="J1138" s="1" t="s">
        <v>188</v>
      </c>
      <c r="M1138" s="1">
        <v>1250</v>
      </c>
      <c r="N1138" s="5">
        <v>1250</v>
      </c>
      <c r="O1138" s="1">
        <f t="shared" si="207"/>
        <v>2500</v>
      </c>
      <c r="S1138" s="50"/>
    </row>
    <row r="1139" spans="8:19">
      <c r="H1139" s="5" t="s">
        <v>137</v>
      </c>
      <c r="J1139" s="1" t="s">
        <v>188</v>
      </c>
      <c r="M1139" s="1">
        <v>1300</v>
      </c>
      <c r="N1139" s="5">
        <v>1300</v>
      </c>
      <c r="O1139" s="1">
        <f t="shared" si="207"/>
        <v>2600</v>
      </c>
    </row>
    <row r="1140" spans="8:19">
      <c r="H1140" s="5" t="s">
        <v>138</v>
      </c>
      <c r="J1140" s="1" t="s">
        <v>188</v>
      </c>
      <c r="M1140" s="1">
        <v>1800</v>
      </c>
      <c r="N1140" s="5">
        <v>1800</v>
      </c>
      <c r="O1140" s="1">
        <f t="shared" si="207"/>
        <v>3600</v>
      </c>
    </row>
    <row r="1141" spans="8:19">
      <c r="H1141" s="5" t="s">
        <v>160</v>
      </c>
      <c r="J1141" s="1" t="s">
        <v>188</v>
      </c>
      <c r="M1141" s="1">
        <v>1200</v>
      </c>
      <c r="N1141" s="5">
        <v>1200</v>
      </c>
      <c r="O1141" s="1">
        <f t="shared" si="207"/>
        <v>2400</v>
      </c>
    </row>
    <row r="1142" spans="8:19">
      <c r="H1142" s="5" t="s">
        <v>105</v>
      </c>
      <c r="J1142" s="1" t="s">
        <v>188</v>
      </c>
      <c r="M1142" s="1">
        <v>1110</v>
      </c>
      <c r="N1142" s="5">
        <v>1110</v>
      </c>
      <c r="O1142" s="1">
        <f t="shared" si="207"/>
        <v>2220</v>
      </c>
    </row>
    <row r="1143" spans="8:19">
      <c r="H1143" s="5" t="s">
        <v>131</v>
      </c>
      <c r="J1143" s="1" t="s">
        <v>188</v>
      </c>
      <c r="M1143" s="1">
        <v>1215</v>
      </c>
      <c r="N1143" s="5">
        <v>1215</v>
      </c>
      <c r="O1143" s="1">
        <f t="shared" si="207"/>
        <v>2430</v>
      </c>
    </row>
    <row r="1144" spans="8:19">
      <c r="H1144" s="5" t="s">
        <v>91</v>
      </c>
      <c r="J1144" s="1" t="s">
        <v>188</v>
      </c>
      <c r="M1144" s="1">
        <v>2000</v>
      </c>
      <c r="N1144" s="5">
        <v>2000</v>
      </c>
      <c r="O1144" s="1">
        <f t="shared" si="207"/>
        <v>4000</v>
      </c>
    </row>
    <row r="1145" spans="8:19">
      <c r="H1145" s="15" t="s">
        <v>139</v>
      </c>
      <c r="J1145" s="1" t="s">
        <v>188</v>
      </c>
      <c r="M1145" s="1">
        <v>1600</v>
      </c>
      <c r="N1145" s="5">
        <v>1600</v>
      </c>
      <c r="O1145" s="1">
        <f t="shared" si="207"/>
        <v>3200</v>
      </c>
    </row>
    <row r="1146" spans="8:19">
      <c r="H1146" s="15" t="s">
        <v>140</v>
      </c>
      <c r="J1146" s="1" t="s">
        <v>188</v>
      </c>
      <c r="M1146" s="1">
        <v>1800</v>
      </c>
      <c r="N1146" s="5">
        <v>1800</v>
      </c>
      <c r="O1146" s="1">
        <f t="shared" si="207"/>
        <v>3600</v>
      </c>
    </row>
    <row r="1147" spans="8:19">
      <c r="H1147" s="15" t="s">
        <v>141</v>
      </c>
      <c r="J1147" s="1" t="s">
        <v>188</v>
      </c>
      <c r="M1147" s="1">
        <v>1800</v>
      </c>
      <c r="N1147" s="5">
        <v>1800</v>
      </c>
      <c r="O1147" s="1">
        <f t="shared" si="207"/>
        <v>3600</v>
      </c>
    </row>
    <row r="1148" spans="8:19">
      <c r="H1148" s="15" t="s">
        <v>142</v>
      </c>
      <c r="J1148" s="1" t="s">
        <v>188</v>
      </c>
      <c r="M1148" s="1">
        <v>1700</v>
      </c>
      <c r="N1148" s="5">
        <v>1700</v>
      </c>
      <c r="O1148" s="1">
        <f t="shared" si="207"/>
        <v>3400</v>
      </c>
    </row>
    <row r="1149" spans="8:19">
      <c r="H1149" s="15" t="s">
        <v>143</v>
      </c>
      <c r="J1149" s="1" t="s">
        <v>188</v>
      </c>
      <c r="M1149" s="1">
        <v>1800</v>
      </c>
      <c r="N1149" s="5">
        <v>1800</v>
      </c>
      <c r="O1149" s="1">
        <f t="shared" si="207"/>
        <v>3600</v>
      </c>
    </row>
    <row r="1150" spans="8:19">
      <c r="H1150" s="15" t="s">
        <v>221</v>
      </c>
      <c r="J1150" s="1" t="s">
        <v>188</v>
      </c>
      <c r="M1150" s="1">
        <v>1500</v>
      </c>
      <c r="N1150" s="5">
        <v>1500</v>
      </c>
      <c r="O1150" s="1">
        <f t="shared" si="207"/>
        <v>3000</v>
      </c>
    </row>
    <row r="1151" spans="8:19">
      <c r="H1151" s="15" t="s">
        <v>146</v>
      </c>
      <c r="J1151" s="1" t="s">
        <v>188</v>
      </c>
      <c r="M1151" s="1">
        <v>1600</v>
      </c>
      <c r="N1151" s="5">
        <v>1600</v>
      </c>
      <c r="O1151" s="1">
        <f t="shared" si="207"/>
        <v>3200</v>
      </c>
    </row>
    <row r="1152" spans="8:19">
      <c r="H1152" s="15" t="s">
        <v>144</v>
      </c>
      <c r="J1152" s="1" t="s">
        <v>188</v>
      </c>
      <c r="M1152" s="1">
        <v>1800</v>
      </c>
      <c r="N1152" s="5">
        <v>1800</v>
      </c>
      <c r="O1152" s="1">
        <f t="shared" si="207"/>
        <v>3600</v>
      </c>
    </row>
    <row r="1153" spans="5:37">
      <c r="H1153" s="15" t="s">
        <v>145</v>
      </c>
      <c r="J1153" s="1" t="s">
        <v>188</v>
      </c>
      <c r="M1153" s="1">
        <v>2000</v>
      </c>
      <c r="N1153" s="5">
        <v>2000</v>
      </c>
      <c r="O1153" s="1">
        <f t="shared" si="207"/>
        <v>4000</v>
      </c>
    </row>
    <row r="1154" spans="5:37">
      <c r="H1154" s="15" t="s">
        <v>148</v>
      </c>
      <c r="J1154" s="1" t="s">
        <v>188</v>
      </c>
      <c r="M1154" s="1">
        <v>2000</v>
      </c>
      <c r="N1154" s="5">
        <v>2000</v>
      </c>
      <c r="O1154" s="1">
        <f t="shared" si="207"/>
        <v>4000</v>
      </c>
    </row>
    <row r="1155" spans="5:37">
      <c r="H1155" s="15" t="s">
        <v>149</v>
      </c>
      <c r="J1155" s="1" t="s">
        <v>188</v>
      </c>
      <c r="M1155" s="1">
        <v>2000</v>
      </c>
      <c r="N1155" s="5">
        <v>2000</v>
      </c>
      <c r="O1155" s="1">
        <f t="shared" si="207"/>
        <v>4000</v>
      </c>
    </row>
    <row r="1156" spans="5:37">
      <c r="H1156" s="15" t="s">
        <v>150</v>
      </c>
      <c r="J1156" s="1" t="s">
        <v>188</v>
      </c>
      <c r="M1156" s="1">
        <v>2000</v>
      </c>
      <c r="N1156" s="5">
        <v>2000</v>
      </c>
      <c r="O1156" s="1">
        <f t="shared" si="207"/>
        <v>4000</v>
      </c>
    </row>
    <row r="1157" spans="5:37">
      <c r="J1157" s="3">
        <f>297*210</f>
        <v>62370</v>
      </c>
    </row>
    <row r="1160" spans="5:37">
      <c r="E1160" s="6" t="s">
        <v>108</v>
      </c>
      <c r="F1160" s="4"/>
      <c r="G1160" s="4"/>
      <c r="H1160" s="29"/>
      <c r="I1160" s="4"/>
      <c r="J1160" s="4" t="s">
        <v>222</v>
      </c>
      <c r="K1160" s="4"/>
      <c r="L1160" s="4"/>
      <c r="M1160" s="4"/>
      <c r="N1160" s="6" t="s">
        <v>218</v>
      </c>
      <c r="O1160" s="4" t="s">
        <v>219</v>
      </c>
      <c r="P1160" s="4"/>
      <c r="Q1160" s="4"/>
      <c r="R1160" s="4"/>
      <c r="S1160" s="47"/>
      <c r="T1160" s="4"/>
      <c r="U1160" s="4"/>
      <c r="V1160" s="4"/>
      <c r="W1160" s="4"/>
      <c r="X1160" s="4"/>
      <c r="Y1160" s="6"/>
      <c r="Z1160" s="4"/>
      <c r="AA1160" s="4"/>
      <c r="AB1160" s="6"/>
      <c r="AC1160" s="4"/>
      <c r="AD1160" s="6"/>
      <c r="AE1160" s="4"/>
      <c r="AF1160" s="4"/>
      <c r="AG1160" s="6"/>
      <c r="AH1160" s="4" t="s">
        <v>69</v>
      </c>
      <c r="AI1160" s="4"/>
      <c r="AJ1160" s="13"/>
      <c r="AK1160" s="4"/>
    </row>
    <row r="1161" spans="5:37">
      <c r="H1161" s="6" t="s">
        <v>102</v>
      </c>
      <c r="J1161" s="1" t="s">
        <v>188</v>
      </c>
      <c r="M1161" s="1">
        <v>1000</v>
      </c>
      <c r="N1161" s="5">
        <v>1000</v>
      </c>
      <c r="O1161" s="1">
        <f>N1161*2</f>
        <v>2000</v>
      </c>
      <c r="S1161" s="50"/>
      <c r="AD1161" s="5" t="s">
        <v>216</v>
      </c>
      <c r="AF1161" s="1">
        <v>500</v>
      </c>
    </row>
    <row r="1162" spans="5:37">
      <c r="H1162" s="5" t="s">
        <v>103</v>
      </c>
      <c r="J1162" s="1" t="s">
        <v>188</v>
      </c>
      <c r="M1162" s="1">
        <v>1020</v>
      </c>
      <c r="N1162" s="5">
        <v>1020</v>
      </c>
      <c r="O1162" s="1">
        <f t="shared" ref="O1162:O1184" si="208">N1162*2</f>
        <v>2040</v>
      </c>
      <c r="S1162" s="50"/>
      <c r="AD1162" s="5" t="s">
        <v>217</v>
      </c>
      <c r="AF1162" s="1">
        <v>500</v>
      </c>
    </row>
    <row r="1163" spans="5:37">
      <c r="H1163" s="5" t="s">
        <v>159</v>
      </c>
      <c r="J1163" s="1" t="s">
        <v>188</v>
      </c>
      <c r="M1163" s="1">
        <v>1100</v>
      </c>
      <c r="N1163" s="5">
        <v>1100</v>
      </c>
      <c r="O1163" s="1">
        <f t="shared" si="208"/>
        <v>2200</v>
      </c>
      <c r="S1163" s="50"/>
    </row>
    <row r="1164" spans="5:37">
      <c r="H1164" s="5" t="s">
        <v>106</v>
      </c>
      <c r="J1164" s="1" t="s">
        <v>188</v>
      </c>
      <c r="M1164" s="1">
        <v>1170</v>
      </c>
      <c r="N1164" s="5">
        <v>1170</v>
      </c>
      <c r="O1164" s="1">
        <f t="shared" si="208"/>
        <v>2340</v>
      </c>
      <c r="S1164" s="50"/>
    </row>
    <row r="1165" spans="5:37">
      <c r="H1165" s="5" t="s">
        <v>99</v>
      </c>
      <c r="J1165" s="1" t="s">
        <v>188</v>
      </c>
      <c r="M1165" s="1">
        <v>1200</v>
      </c>
      <c r="N1165" s="5">
        <v>1200</v>
      </c>
      <c r="O1165" s="1">
        <f t="shared" si="208"/>
        <v>2400</v>
      </c>
      <c r="S1165" s="50"/>
    </row>
    <row r="1166" spans="5:37">
      <c r="H1166" s="5" t="s">
        <v>136</v>
      </c>
      <c r="J1166" s="1" t="s">
        <v>188</v>
      </c>
      <c r="M1166" s="1">
        <v>1250</v>
      </c>
      <c r="N1166" s="5">
        <v>1250</v>
      </c>
      <c r="O1166" s="1">
        <f t="shared" si="208"/>
        <v>2500</v>
      </c>
      <c r="S1166" s="50"/>
    </row>
    <row r="1167" spans="5:37">
      <c r="H1167" s="5" t="s">
        <v>137</v>
      </c>
      <c r="J1167" s="1" t="s">
        <v>188</v>
      </c>
      <c r="M1167" s="1">
        <v>1300</v>
      </c>
      <c r="N1167" s="5">
        <v>1300</v>
      </c>
      <c r="O1167" s="1">
        <f t="shared" si="208"/>
        <v>2600</v>
      </c>
    </row>
    <row r="1168" spans="5:37">
      <c r="H1168" s="5" t="s">
        <v>138</v>
      </c>
      <c r="J1168" s="1" t="s">
        <v>188</v>
      </c>
      <c r="M1168" s="1">
        <v>1800</v>
      </c>
      <c r="N1168" s="5">
        <v>1800</v>
      </c>
      <c r="O1168" s="1">
        <f t="shared" si="208"/>
        <v>3600</v>
      </c>
    </row>
    <row r="1169" spans="8:15">
      <c r="H1169" s="5" t="s">
        <v>160</v>
      </c>
      <c r="J1169" s="1" t="s">
        <v>188</v>
      </c>
      <c r="M1169" s="1">
        <v>1200</v>
      </c>
      <c r="N1169" s="5">
        <v>1200</v>
      </c>
      <c r="O1169" s="1">
        <f t="shared" si="208"/>
        <v>2400</v>
      </c>
    </row>
    <row r="1170" spans="8:15">
      <c r="H1170" s="5" t="s">
        <v>105</v>
      </c>
      <c r="J1170" s="1" t="s">
        <v>188</v>
      </c>
      <c r="M1170" s="1">
        <v>1110</v>
      </c>
      <c r="N1170" s="5">
        <v>1110</v>
      </c>
      <c r="O1170" s="1">
        <f t="shared" si="208"/>
        <v>2220</v>
      </c>
    </row>
    <row r="1171" spans="8:15">
      <c r="H1171" s="5" t="s">
        <v>131</v>
      </c>
      <c r="J1171" s="1" t="s">
        <v>188</v>
      </c>
      <c r="M1171" s="1">
        <v>1215</v>
      </c>
      <c r="N1171" s="5">
        <v>1215</v>
      </c>
      <c r="O1171" s="1">
        <f t="shared" si="208"/>
        <v>2430</v>
      </c>
    </row>
    <row r="1172" spans="8:15">
      <c r="H1172" s="5" t="s">
        <v>91</v>
      </c>
      <c r="J1172" s="1" t="s">
        <v>188</v>
      </c>
      <c r="M1172" s="1">
        <v>2000</v>
      </c>
      <c r="N1172" s="5">
        <v>2000</v>
      </c>
      <c r="O1172" s="1">
        <f t="shared" si="208"/>
        <v>4000</v>
      </c>
    </row>
    <row r="1173" spans="8:15">
      <c r="H1173" s="15" t="s">
        <v>139</v>
      </c>
      <c r="J1173" s="1" t="s">
        <v>188</v>
      </c>
      <c r="M1173" s="1">
        <v>1600</v>
      </c>
      <c r="N1173" s="5">
        <v>1600</v>
      </c>
      <c r="O1173" s="1">
        <f t="shared" si="208"/>
        <v>3200</v>
      </c>
    </row>
    <row r="1174" spans="8:15">
      <c r="H1174" s="15" t="s">
        <v>140</v>
      </c>
      <c r="J1174" s="1" t="s">
        <v>188</v>
      </c>
      <c r="M1174" s="1">
        <v>1800</v>
      </c>
      <c r="N1174" s="5">
        <v>1800</v>
      </c>
      <c r="O1174" s="1">
        <f t="shared" si="208"/>
        <v>3600</v>
      </c>
    </row>
    <row r="1175" spans="8:15">
      <c r="H1175" s="15" t="s">
        <v>141</v>
      </c>
      <c r="J1175" s="1" t="s">
        <v>188</v>
      </c>
      <c r="M1175" s="1">
        <v>1800</v>
      </c>
      <c r="N1175" s="5">
        <v>1800</v>
      </c>
      <c r="O1175" s="1">
        <f t="shared" si="208"/>
        <v>3600</v>
      </c>
    </row>
    <row r="1176" spans="8:15">
      <c r="H1176" s="15" t="s">
        <v>142</v>
      </c>
      <c r="J1176" s="1" t="s">
        <v>188</v>
      </c>
      <c r="M1176" s="1">
        <v>1700</v>
      </c>
      <c r="N1176" s="5">
        <v>1700</v>
      </c>
      <c r="O1176" s="1">
        <f t="shared" si="208"/>
        <v>3400</v>
      </c>
    </row>
    <row r="1177" spans="8:15">
      <c r="H1177" s="15" t="s">
        <v>143</v>
      </c>
      <c r="J1177" s="1" t="s">
        <v>188</v>
      </c>
      <c r="M1177" s="1">
        <v>1800</v>
      </c>
      <c r="N1177" s="5">
        <v>1800</v>
      </c>
      <c r="O1177" s="1">
        <f t="shared" si="208"/>
        <v>3600</v>
      </c>
    </row>
    <row r="1178" spans="8:15">
      <c r="H1178" s="15" t="s">
        <v>221</v>
      </c>
      <c r="J1178" s="1" t="s">
        <v>188</v>
      </c>
      <c r="M1178" s="1">
        <v>1500</v>
      </c>
      <c r="N1178" s="5">
        <v>1500</v>
      </c>
      <c r="O1178" s="1">
        <f t="shared" si="208"/>
        <v>3000</v>
      </c>
    </row>
    <row r="1179" spans="8:15">
      <c r="H1179" s="15" t="s">
        <v>146</v>
      </c>
      <c r="J1179" s="1" t="s">
        <v>188</v>
      </c>
      <c r="M1179" s="1">
        <v>1600</v>
      </c>
      <c r="N1179" s="5">
        <v>1600</v>
      </c>
      <c r="O1179" s="1">
        <f t="shared" si="208"/>
        <v>3200</v>
      </c>
    </row>
    <row r="1180" spans="8:15">
      <c r="H1180" s="15" t="s">
        <v>144</v>
      </c>
      <c r="J1180" s="1" t="s">
        <v>188</v>
      </c>
      <c r="M1180" s="1">
        <v>1800</v>
      </c>
      <c r="N1180" s="5">
        <v>1800</v>
      </c>
      <c r="O1180" s="1">
        <f t="shared" si="208"/>
        <v>3600</v>
      </c>
    </row>
    <row r="1181" spans="8:15">
      <c r="H1181" s="15" t="s">
        <v>145</v>
      </c>
      <c r="J1181" s="1" t="s">
        <v>188</v>
      </c>
      <c r="M1181" s="1">
        <v>2000</v>
      </c>
      <c r="N1181" s="5">
        <v>2000</v>
      </c>
      <c r="O1181" s="1">
        <f t="shared" si="208"/>
        <v>4000</v>
      </c>
    </row>
    <row r="1182" spans="8:15">
      <c r="H1182" s="15" t="s">
        <v>148</v>
      </c>
      <c r="J1182" s="1" t="s">
        <v>188</v>
      </c>
      <c r="M1182" s="1">
        <v>2000</v>
      </c>
      <c r="N1182" s="5">
        <v>2000</v>
      </c>
      <c r="O1182" s="1">
        <f t="shared" si="208"/>
        <v>4000</v>
      </c>
    </row>
    <row r="1183" spans="8:15">
      <c r="H1183" s="15" t="s">
        <v>149</v>
      </c>
      <c r="J1183" s="1" t="s">
        <v>188</v>
      </c>
      <c r="M1183" s="1">
        <v>2000</v>
      </c>
      <c r="N1183" s="5">
        <v>2000</v>
      </c>
      <c r="O1183" s="1">
        <f t="shared" si="208"/>
        <v>4000</v>
      </c>
    </row>
    <row r="1184" spans="8:15">
      <c r="H1184" s="15" t="s">
        <v>150</v>
      </c>
      <c r="J1184" s="1" t="s">
        <v>188</v>
      </c>
      <c r="M1184" s="1">
        <v>2000</v>
      </c>
      <c r="N1184" s="5">
        <v>2000</v>
      </c>
      <c r="O1184" s="1">
        <f t="shared" si="208"/>
        <v>4000</v>
      </c>
    </row>
    <row r="1185" spans="5:37">
      <c r="J1185" s="3">
        <f>297*210</f>
        <v>62370</v>
      </c>
    </row>
    <row r="1186" spans="5:37">
      <c r="E1186" s="6" t="s">
        <v>109</v>
      </c>
      <c r="F1186" s="4"/>
      <c r="G1186" s="4"/>
      <c r="H1186" s="29"/>
      <c r="I1186" s="4"/>
      <c r="J1186" s="4" t="s">
        <v>222</v>
      </c>
      <c r="K1186" s="4"/>
      <c r="L1186" s="4"/>
      <c r="M1186" s="4"/>
      <c r="N1186" s="6" t="s">
        <v>218</v>
      </c>
      <c r="O1186" s="4" t="s">
        <v>219</v>
      </c>
      <c r="P1186" s="4"/>
      <c r="Q1186" s="4"/>
      <c r="R1186" s="4"/>
      <c r="S1186" s="47"/>
      <c r="T1186" s="4"/>
      <c r="U1186" s="4"/>
      <c r="V1186" s="4"/>
      <c r="W1186" s="4"/>
      <c r="X1186" s="4"/>
      <c r="Y1186" s="6"/>
      <c r="Z1186" s="4"/>
      <c r="AA1186" s="4"/>
      <c r="AB1186" s="6"/>
      <c r="AC1186" s="4"/>
      <c r="AD1186" s="6"/>
      <c r="AE1186" s="4"/>
      <c r="AF1186" s="4"/>
      <c r="AG1186" s="6"/>
      <c r="AH1186" s="4" t="s">
        <v>69</v>
      </c>
      <c r="AI1186" s="4"/>
      <c r="AJ1186" s="13"/>
      <c r="AK1186" s="4"/>
    </row>
    <row r="1187" spans="5:37">
      <c r="H1187" s="6" t="s">
        <v>102</v>
      </c>
      <c r="J1187" s="1" t="s">
        <v>188</v>
      </c>
      <c r="M1187" s="1">
        <v>1000</v>
      </c>
      <c r="N1187" s="5">
        <v>1000</v>
      </c>
      <c r="O1187" s="1">
        <f>N1187*2</f>
        <v>2000</v>
      </c>
      <c r="S1187" s="50"/>
      <c r="AD1187" s="5" t="s">
        <v>216</v>
      </c>
      <c r="AF1187" s="1">
        <v>500</v>
      </c>
    </row>
    <row r="1188" spans="5:37">
      <c r="H1188" s="5" t="s">
        <v>103</v>
      </c>
      <c r="J1188" s="1" t="s">
        <v>188</v>
      </c>
      <c r="M1188" s="1">
        <v>1020</v>
      </c>
      <c r="N1188" s="5">
        <v>1020</v>
      </c>
      <c r="O1188" s="1">
        <f t="shared" ref="O1188:O1210" si="209">N1188*2</f>
        <v>2040</v>
      </c>
      <c r="S1188" s="50"/>
      <c r="AD1188" s="5" t="s">
        <v>217</v>
      </c>
      <c r="AF1188" s="1">
        <v>500</v>
      </c>
    </row>
    <row r="1189" spans="5:37">
      <c r="H1189" s="5" t="s">
        <v>159</v>
      </c>
      <c r="J1189" s="1" t="s">
        <v>188</v>
      </c>
      <c r="M1189" s="1">
        <v>1100</v>
      </c>
      <c r="N1189" s="5">
        <v>1100</v>
      </c>
      <c r="O1189" s="1">
        <f t="shared" si="209"/>
        <v>2200</v>
      </c>
      <c r="S1189" s="50"/>
    </row>
    <row r="1190" spans="5:37">
      <c r="H1190" s="5" t="s">
        <v>106</v>
      </c>
      <c r="J1190" s="1" t="s">
        <v>188</v>
      </c>
      <c r="M1190" s="1">
        <v>1170</v>
      </c>
      <c r="N1190" s="5">
        <v>1170</v>
      </c>
      <c r="O1190" s="1">
        <f t="shared" si="209"/>
        <v>2340</v>
      </c>
      <c r="S1190" s="50"/>
    </row>
    <row r="1191" spans="5:37">
      <c r="H1191" s="5" t="s">
        <v>99</v>
      </c>
      <c r="J1191" s="1" t="s">
        <v>188</v>
      </c>
      <c r="M1191" s="1">
        <v>1200</v>
      </c>
      <c r="N1191" s="5">
        <v>1200</v>
      </c>
      <c r="O1191" s="1">
        <f t="shared" si="209"/>
        <v>2400</v>
      </c>
      <c r="S1191" s="50"/>
    </row>
    <row r="1192" spans="5:37">
      <c r="H1192" s="5" t="s">
        <v>136</v>
      </c>
      <c r="J1192" s="1" t="s">
        <v>188</v>
      </c>
      <c r="M1192" s="1">
        <v>1250</v>
      </c>
      <c r="N1192" s="5">
        <v>1250</v>
      </c>
      <c r="O1192" s="1">
        <f t="shared" si="209"/>
        <v>2500</v>
      </c>
      <c r="S1192" s="50"/>
    </row>
    <row r="1193" spans="5:37">
      <c r="H1193" s="5" t="s">
        <v>137</v>
      </c>
      <c r="J1193" s="1" t="s">
        <v>188</v>
      </c>
      <c r="M1193" s="1">
        <v>1300</v>
      </c>
      <c r="N1193" s="5">
        <v>1300</v>
      </c>
      <c r="O1193" s="1">
        <f t="shared" si="209"/>
        <v>2600</v>
      </c>
    </row>
    <row r="1194" spans="5:37">
      <c r="H1194" s="5" t="s">
        <v>138</v>
      </c>
      <c r="J1194" s="1" t="s">
        <v>188</v>
      </c>
      <c r="M1194" s="1">
        <v>1800</v>
      </c>
      <c r="N1194" s="5">
        <v>1800</v>
      </c>
      <c r="O1194" s="1">
        <f t="shared" si="209"/>
        <v>3600</v>
      </c>
    </row>
    <row r="1195" spans="5:37">
      <c r="H1195" s="5" t="s">
        <v>160</v>
      </c>
      <c r="J1195" s="1" t="s">
        <v>188</v>
      </c>
      <c r="M1195" s="1">
        <v>1200</v>
      </c>
      <c r="N1195" s="5">
        <v>1200</v>
      </c>
      <c r="O1195" s="1">
        <f t="shared" si="209"/>
        <v>2400</v>
      </c>
    </row>
    <row r="1196" spans="5:37">
      <c r="H1196" s="5" t="s">
        <v>105</v>
      </c>
      <c r="J1196" s="1" t="s">
        <v>188</v>
      </c>
      <c r="M1196" s="1">
        <v>1110</v>
      </c>
      <c r="N1196" s="5">
        <v>1110</v>
      </c>
      <c r="O1196" s="1">
        <f t="shared" si="209"/>
        <v>2220</v>
      </c>
    </row>
    <row r="1197" spans="5:37">
      <c r="H1197" s="5" t="s">
        <v>131</v>
      </c>
      <c r="J1197" s="1" t="s">
        <v>188</v>
      </c>
      <c r="M1197" s="1">
        <v>1215</v>
      </c>
      <c r="N1197" s="5">
        <v>1215</v>
      </c>
      <c r="O1197" s="1">
        <f t="shared" si="209"/>
        <v>2430</v>
      </c>
    </row>
    <row r="1198" spans="5:37">
      <c r="H1198" s="5" t="s">
        <v>91</v>
      </c>
      <c r="J1198" s="1" t="s">
        <v>188</v>
      </c>
      <c r="M1198" s="1">
        <v>2000</v>
      </c>
      <c r="N1198" s="5">
        <v>2000</v>
      </c>
      <c r="O1198" s="1">
        <f t="shared" si="209"/>
        <v>4000</v>
      </c>
    </row>
    <row r="1199" spans="5:37">
      <c r="H1199" s="15" t="s">
        <v>139</v>
      </c>
      <c r="J1199" s="1" t="s">
        <v>188</v>
      </c>
      <c r="M1199" s="1">
        <v>1600</v>
      </c>
      <c r="N1199" s="5">
        <v>1600</v>
      </c>
      <c r="O1199" s="1">
        <f t="shared" si="209"/>
        <v>3200</v>
      </c>
    </row>
    <row r="1200" spans="5:37">
      <c r="H1200" s="15" t="s">
        <v>140</v>
      </c>
      <c r="J1200" s="1" t="s">
        <v>188</v>
      </c>
      <c r="M1200" s="1">
        <v>1800</v>
      </c>
      <c r="N1200" s="5">
        <v>1800</v>
      </c>
      <c r="O1200" s="1">
        <f t="shared" si="209"/>
        <v>3600</v>
      </c>
    </row>
    <row r="1201" spans="5:37">
      <c r="H1201" s="15" t="s">
        <v>141</v>
      </c>
      <c r="J1201" s="1" t="s">
        <v>188</v>
      </c>
      <c r="M1201" s="1">
        <v>1800</v>
      </c>
      <c r="N1201" s="5">
        <v>1800</v>
      </c>
      <c r="O1201" s="1">
        <f t="shared" si="209"/>
        <v>3600</v>
      </c>
    </row>
    <row r="1202" spans="5:37">
      <c r="H1202" s="15" t="s">
        <v>142</v>
      </c>
      <c r="J1202" s="1" t="s">
        <v>188</v>
      </c>
      <c r="M1202" s="1">
        <v>1700</v>
      </c>
      <c r="N1202" s="5">
        <v>1700</v>
      </c>
      <c r="O1202" s="1">
        <f t="shared" si="209"/>
        <v>3400</v>
      </c>
    </row>
    <row r="1203" spans="5:37">
      <c r="H1203" s="15" t="s">
        <v>143</v>
      </c>
      <c r="J1203" s="1" t="s">
        <v>188</v>
      </c>
      <c r="M1203" s="1">
        <v>1800</v>
      </c>
      <c r="N1203" s="5">
        <v>1800</v>
      </c>
      <c r="O1203" s="1">
        <f t="shared" si="209"/>
        <v>3600</v>
      </c>
    </row>
    <row r="1204" spans="5:37">
      <c r="H1204" s="15" t="s">
        <v>221</v>
      </c>
      <c r="J1204" s="1" t="s">
        <v>188</v>
      </c>
      <c r="M1204" s="1">
        <v>1500</v>
      </c>
      <c r="N1204" s="5">
        <v>1500</v>
      </c>
      <c r="O1204" s="1">
        <f t="shared" si="209"/>
        <v>3000</v>
      </c>
    </row>
    <row r="1205" spans="5:37">
      <c r="H1205" s="15" t="s">
        <v>146</v>
      </c>
      <c r="J1205" s="1" t="s">
        <v>188</v>
      </c>
      <c r="M1205" s="1">
        <v>1600</v>
      </c>
      <c r="N1205" s="5">
        <v>1600</v>
      </c>
      <c r="O1205" s="1">
        <f t="shared" si="209"/>
        <v>3200</v>
      </c>
    </row>
    <row r="1206" spans="5:37">
      <c r="H1206" s="15" t="s">
        <v>144</v>
      </c>
      <c r="J1206" s="1" t="s">
        <v>188</v>
      </c>
      <c r="M1206" s="1">
        <v>1800</v>
      </c>
      <c r="N1206" s="5">
        <v>1800</v>
      </c>
      <c r="O1206" s="1">
        <f t="shared" si="209"/>
        <v>3600</v>
      </c>
    </row>
    <row r="1207" spans="5:37">
      <c r="H1207" s="15" t="s">
        <v>145</v>
      </c>
      <c r="J1207" s="1" t="s">
        <v>188</v>
      </c>
      <c r="M1207" s="1">
        <v>2000</v>
      </c>
      <c r="N1207" s="5">
        <v>2000</v>
      </c>
      <c r="O1207" s="1">
        <f t="shared" si="209"/>
        <v>4000</v>
      </c>
    </row>
    <row r="1208" spans="5:37">
      <c r="H1208" s="15" t="s">
        <v>148</v>
      </c>
      <c r="J1208" s="1" t="s">
        <v>188</v>
      </c>
      <c r="M1208" s="1">
        <v>2000</v>
      </c>
      <c r="N1208" s="5">
        <v>2000</v>
      </c>
      <c r="O1208" s="1">
        <f t="shared" si="209"/>
        <v>4000</v>
      </c>
    </row>
    <row r="1209" spans="5:37">
      <c r="H1209" s="15" t="s">
        <v>149</v>
      </c>
      <c r="J1209" s="1" t="s">
        <v>188</v>
      </c>
      <c r="M1209" s="1">
        <v>2000</v>
      </c>
      <c r="N1209" s="5">
        <v>2000</v>
      </c>
      <c r="O1209" s="1">
        <f t="shared" si="209"/>
        <v>4000</v>
      </c>
    </row>
    <row r="1210" spans="5:37">
      <c r="H1210" s="15" t="s">
        <v>150</v>
      </c>
      <c r="J1210" s="1" t="s">
        <v>188</v>
      </c>
      <c r="M1210" s="1">
        <v>2000</v>
      </c>
      <c r="N1210" s="5">
        <v>2000</v>
      </c>
      <c r="O1210" s="1">
        <f t="shared" si="209"/>
        <v>4000</v>
      </c>
    </row>
    <row r="1211" spans="5:37">
      <c r="J1211" s="3">
        <f>297*210</f>
        <v>62370</v>
      </c>
    </row>
    <row r="1212" spans="5:37">
      <c r="E1212" s="6" t="s">
        <v>129</v>
      </c>
      <c r="F1212" s="4"/>
      <c r="G1212" s="4"/>
      <c r="H1212" s="29"/>
      <c r="I1212" s="4"/>
      <c r="J1212" s="4" t="s">
        <v>222</v>
      </c>
      <c r="K1212" s="4"/>
      <c r="L1212" s="4"/>
      <c r="M1212" s="4"/>
      <c r="N1212" s="6" t="s">
        <v>218</v>
      </c>
      <c r="O1212" s="4" t="s">
        <v>219</v>
      </c>
      <c r="P1212" s="4"/>
      <c r="Q1212" s="4"/>
      <c r="R1212" s="4"/>
      <c r="S1212" s="47"/>
      <c r="T1212" s="4"/>
      <c r="U1212" s="4"/>
      <c r="V1212" s="4"/>
      <c r="W1212" s="4"/>
      <c r="X1212" s="4"/>
      <c r="Y1212" s="6"/>
      <c r="Z1212" s="4"/>
      <c r="AA1212" s="4"/>
      <c r="AB1212" s="6"/>
      <c r="AC1212" s="4"/>
      <c r="AD1212" s="6"/>
      <c r="AE1212" s="4"/>
      <c r="AF1212" s="4"/>
      <c r="AG1212" s="6"/>
      <c r="AH1212" s="4" t="s">
        <v>69</v>
      </c>
      <c r="AI1212" s="4"/>
      <c r="AJ1212" s="13"/>
      <c r="AK1212" s="4"/>
    </row>
    <row r="1213" spans="5:37">
      <c r="H1213" s="6" t="s">
        <v>102</v>
      </c>
      <c r="J1213" s="1" t="s">
        <v>188</v>
      </c>
      <c r="M1213" s="1">
        <v>1000</v>
      </c>
      <c r="N1213" s="5">
        <v>1000</v>
      </c>
      <c r="O1213" s="1">
        <f>N1213*2</f>
        <v>2000</v>
      </c>
      <c r="S1213" s="50"/>
      <c r="AD1213" s="5" t="s">
        <v>216</v>
      </c>
      <c r="AF1213" s="1">
        <v>500</v>
      </c>
    </row>
    <row r="1214" spans="5:37">
      <c r="H1214" s="5" t="s">
        <v>103</v>
      </c>
      <c r="J1214" s="1" t="s">
        <v>188</v>
      </c>
      <c r="M1214" s="1">
        <v>1020</v>
      </c>
      <c r="N1214" s="5">
        <v>1020</v>
      </c>
      <c r="O1214" s="1">
        <f t="shared" ref="O1214:O1236" si="210">N1214*2</f>
        <v>2040</v>
      </c>
      <c r="S1214" s="50"/>
      <c r="AD1214" s="5" t="s">
        <v>217</v>
      </c>
      <c r="AF1214" s="1">
        <v>500</v>
      </c>
    </row>
    <row r="1215" spans="5:37">
      <c r="H1215" s="5" t="s">
        <v>159</v>
      </c>
      <c r="J1215" s="1" t="s">
        <v>188</v>
      </c>
      <c r="M1215" s="1">
        <v>1100</v>
      </c>
      <c r="N1215" s="5">
        <v>1100</v>
      </c>
      <c r="O1215" s="1">
        <f t="shared" si="210"/>
        <v>2200</v>
      </c>
      <c r="S1215" s="50"/>
    </row>
    <row r="1216" spans="5:37">
      <c r="H1216" s="5" t="s">
        <v>106</v>
      </c>
      <c r="J1216" s="1" t="s">
        <v>188</v>
      </c>
      <c r="M1216" s="1">
        <v>1170</v>
      </c>
      <c r="N1216" s="5">
        <v>1170</v>
      </c>
      <c r="O1216" s="1">
        <f t="shared" si="210"/>
        <v>2340</v>
      </c>
      <c r="S1216" s="50"/>
    </row>
    <row r="1217" spans="8:19">
      <c r="H1217" s="5" t="s">
        <v>99</v>
      </c>
      <c r="J1217" s="1" t="s">
        <v>188</v>
      </c>
      <c r="M1217" s="1">
        <v>1200</v>
      </c>
      <c r="N1217" s="5">
        <v>1200</v>
      </c>
      <c r="O1217" s="1">
        <f t="shared" si="210"/>
        <v>2400</v>
      </c>
      <c r="S1217" s="50"/>
    </row>
    <row r="1218" spans="8:19">
      <c r="H1218" s="5" t="s">
        <v>136</v>
      </c>
      <c r="J1218" s="1" t="s">
        <v>188</v>
      </c>
      <c r="M1218" s="1">
        <v>1250</v>
      </c>
      <c r="N1218" s="5">
        <v>1250</v>
      </c>
      <c r="O1218" s="1">
        <f t="shared" si="210"/>
        <v>2500</v>
      </c>
      <c r="S1218" s="50"/>
    </row>
    <row r="1219" spans="8:19">
      <c r="H1219" s="5" t="s">
        <v>137</v>
      </c>
      <c r="J1219" s="1" t="s">
        <v>188</v>
      </c>
      <c r="M1219" s="1">
        <v>1300</v>
      </c>
      <c r="N1219" s="5">
        <v>1300</v>
      </c>
      <c r="O1219" s="1">
        <f t="shared" si="210"/>
        <v>2600</v>
      </c>
    </row>
    <row r="1220" spans="8:19">
      <c r="H1220" s="5" t="s">
        <v>138</v>
      </c>
      <c r="J1220" s="1" t="s">
        <v>188</v>
      </c>
      <c r="M1220" s="1">
        <v>1800</v>
      </c>
      <c r="N1220" s="5">
        <v>1800</v>
      </c>
      <c r="O1220" s="1">
        <f t="shared" si="210"/>
        <v>3600</v>
      </c>
    </row>
    <row r="1221" spans="8:19">
      <c r="H1221" s="5" t="s">
        <v>160</v>
      </c>
      <c r="J1221" s="1" t="s">
        <v>188</v>
      </c>
      <c r="M1221" s="1">
        <v>1200</v>
      </c>
      <c r="N1221" s="5">
        <v>1200</v>
      </c>
      <c r="O1221" s="1">
        <f t="shared" si="210"/>
        <v>2400</v>
      </c>
    </row>
    <row r="1222" spans="8:19">
      <c r="H1222" s="5" t="s">
        <v>105</v>
      </c>
      <c r="J1222" s="1" t="s">
        <v>188</v>
      </c>
      <c r="M1222" s="1">
        <v>1110</v>
      </c>
      <c r="N1222" s="5">
        <v>1110</v>
      </c>
      <c r="O1222" s="1">
        <f t="shared" si="210"/>
        <v>2220</v>
      </c>
    </row>
    <row r="1223" spans="8:19">
      <c r="H1223" s="5" t="s">
        <v>131</v>
      </c>
      <c r="J1223" s="1" t="s">
        <v>188</v>
      </c>
      <c r="M1223" s="1">
        <v>1215</v>
      </c>
      <c r="N1223" s="5">
        <v>1215</v>
      </c>
      <c r="O1223" s="1">
        <f t="shared" si="210"/>
        <v>2430</v>
      </c>
    </row>
    <row r="1224" spans="8:19">
      <c r="H1224" s="5" t="s">
        <v>91</v>
      </c>
      <c r="J1224" s="1" t="s">
        <v>188</v>
      </c>
      <c r="M1224" s="1">
        <v>2000</v>
      </c>
      <c r="N1224" s="5">
        <v>2000</v>
      </c>
      <c r="O1224" s="1">
        <f t="shared" si="210"/>
        <v>4000</v>
      </c>
    </row>
    <row r="1225" spans="8:19">
      <c r="H1225" s="15" t="s">
        <v>139</v>
      </c>
      <c r="J1225" s="1" t="s">
        <v>188</v>
      </c>
      <c r="M1225" s="1">
        <v>1600</v>
      </c>
      <c r="N1225" s="5">
        <v>1600</v>
      </c>
      <c r="O1225" s="1">
        <f t="shared" si="210"/>
        <v>3200</v>
      </c>
    </row>
    <row r="1226" spans="8:19">
      <c r="H1226" s="15" t="s">
        <v>140</v>
      </c>
      <c r="J1226" s="1" t="s">
        <v>188</v>
      </c>
      <c r="M1226" s="1">
        <v>1800</v>
      </c>
      <c r="N1226" s="5">
        <v>1800</v>
      </c>
      <c r="O1226" s="1">
        <f t="shared" si="210"/>
        <v>3600</v>
      </c>
    </row>
    <row r="1227" spans="8:19">
      <c r="H1227" s="15" t="s">
        <v>141</v>
      </c>
      <c r="J1227" s="1" t="s">
        <v>188</v>
      </c>
      <c r="M1227" s="1">
        <v>1800</v>
      </c>
      <c r="N1227" s="5">
        <v>1800</v>
      </c>
      <c r="O1227" s="1">
        <f t="shared" si="210"/>
        <v>3600</v>
      </c>
    </row>
    <row r="1228" spans="8:19">
      <c r="H1228" s="15" t="s">
        <v>142</v>
      </c>
      <c r="J1228" s="1" t="s">
        <v>188</v>
      </c>
      <c r="M1228" s="1">
        <v>1700</v>
      </c>
      <c r="N1228" s="5">
        <v>1700</v>
      </c>
      <c r="O1228" s="1">
        <f t="shared" si="210"/>
        <v>3400</v>
      </c>
    </row>
    <row r="1229" spans="8:19">
      <c r="H1229" s="15" t="s">
        <v>143</v>
      </c>
      <c r="J1229" s="1" t="s">
        <v>188</v>
      </c>
      <c r="M1229" s="1">
        <v>1800</v>
      </c>
      <c r="N1229" s="5">
        <v>1800</v>
      </c>
      <c r="O1229" s="1">
        <f t="shared" si="210"/>
        <v>3600</v>
      </c>
    </row>
    <row r="1230" spans="8:19">
      <c r="H1230" s="15" t="s">
        <v>221</v>
      </c>
      <c r="J1230" s="1" t="s">
        <v>188</v>
      </c>
      <c r="M1230" s="1">
        <v>1500</v>
      </c>
      <c r="N1230" s="5">
        <v>1500</v>
      </c>
      <c r="O1230" s="1">
        <f t="shared" si="210"/>
        <v>3000</v>
      </c>
    </row>
    <row r="1231" spans="8:19">
      <c r="H1231" s="15" t="s">
        <v>146</v>
      </c>
      <c r="J1231" s="1" t="s">
        <v>188</v>
      </c>
      <c r="M1231" s="1">
        <v>1600</v>
      </c>
      <c r="N1231" s="5">
        <v>1600</v>
      </c>
      <c r="O1231" s="1">
        <f t="shared" si="210"/>
        <v>3200</v>
      </c>
    </row>
    <row r="1232" spans="8:19">
      <c r="H1232" s="15" t="s">
        <v>144</v>
      </c>
      <c r="J1232" s="1" t="s">
        <v>188</v>
      </c>
      <c r="M1232" s="1">
        <v>1800</v>
      </c>
      <c r="N1232" s="5">
        <v>1800</v>
      </c>
      <c r="O1232" s="1">
        <f t="shared" si="210"/>
        <v>3600</v>
      </c>
    </row>
    <row r="1233" spans="5:37">
      <c r="H1233" s="15" t="s">
        <v>145</v>
      </c>
      <c r="J1233" s="1" t="s">
        <v>188</v>
      </c>
      <c r="M1233" s="1">
        <v>2000</v>
      </c>
      <c r="N1233" s="5">
        <v>2000</v>
      </c>
      <c r="O1233" s="1">
        <f t="shared" si="210"/>
        <v>4000</v>
      </c>
    </row>
    <row r="1234" spans="5:37">
      <c r="H1234" s="15" t="s">
        <v>148</v>
      </c>
      <c r="J1234" s="1" t="s">
        <v>188</v>
      </c>
      <c r="M1234" s="1">
        <v>2000</v>
      </c>
      <c r="N1234" s="5">
        <v>2000</v>
      </c>
      <c r="O1234" s="1">
        <f t="shared" si="210"/>
        <v>4000</v>
      </c>
    </row>
    <row r="1235" spans="5:37">
      <c r="H1235" s="15" t="s">
        <v>149</v>
      </c>
      <c r="J1235" s="1" t="s">
        <v>188</v>
      </c>
      <c r="M1235" s="1">
        <v>2000</v>
      </c>
      <c r="N1235" s="5">
        <v>2000</v>
      </c>
      <c r="O1235" s="1">
        <f t="shared" si="210"/>
        <v>4000</v>
      </c>
    </row>
    <row r="1236" spans="5:37">
      <c r="H1236" s="15" t="s">
        <v>150</v>
      </c>
      <c r="J1236" s="1" t="s">
        <v>188</v>
      </c>
      <c r="M1236" s="1">
        <v>2000</v>
      </c>
      <c r="N1236" s="5">
        <v>2000</v>
      </c>
      <c r="O1236" s="1">
        <f t="shared" si="210"/>
        <v>4000</v>
      </c>
    </row>
    <row r="1237" spans="5:37">
      <c r="J1237" s="3">
        <f>297*210</f>
        <v>62370</v>
      </c>
    </row>
    <row r="1238" spans="5:37">
      <c r="E1238" s="6" t="s">
        <v>128</v>
      </c>
      <c r="F1238" s="4"/>
      <c r="G1238" s="4"/>
      <c r="H1238" s="29"/>
      <c r="I1238" s="4"/>
      <c r="J1238" s="4" t="s">
        <v>222</v>
      </c>
      <c r="K1238" s="4"/>
      <c r="L1238" s="4"/>
      <c r="M1238" s="4"/>
      <c r="N1238" s="6" t="s">
        <v>218</v>
      </c>
      <c r="O1238" s="4" t="s">
        <v>219</v>
      </c>
      <c r="P1238" s="4"/>
      <c r="Q1238" s="4"/>
      <c r="R1238" s="4"/>
      <c r="S1238" s="47"/>
      <c r="T1238" s="4"/>
      <c r="U1238" s="4"/>
      <c r="V1238" s="4"/>
      <c r="W1238" s="4"/>
      <c r="X1238" s="4"/>
      <c r="Y1238" s="6"/>
      <c r="Z1238" s="4"/>
      <c r="AA1238" s="4"/>
      <c r="AB1238" s="6"/>
      <c r="AC1238" s="4"/>
      <c r="AD1238" s="6"/>
      <c r="AE1238" s="4"/>
      <c r="AF1238" s="4"/>
      <c r="AG1238" s="6"/>
      <c r="AH1238" s="4" t="s">
        <v>69</v>
      </c>
      <c r="AI1238" s="4"/>
      <c r="AJ1238" s="13"/>
      <c r="AK1238" s="4"/>
    </row>
    <row r="1239" spans="5:37">
      <c r="H1239" s="6" t="s">
        <v>102</v>
      </c>
      <c r="J1239" s="1" t="s">
        <v>188</v>
      </c>
      <c r="M1239" s="1">
        <v>1000</v>
      </c>
      <c r="N1239" s="5">
        <v>1000</v>
      </c>
      <c r="O1239" s="1">
        <f>N1239*2</f>
        <v>2000</v>
      </c>
      <c r="S1239" s="50"/>
      <c r="AD1239" s="5" t="s">
        <v>216</v>
      </c>
      <c r="AF1239" s="1">
        <v>500</v>
      </c>
    </row>
    <row r="1240" spans="5:37">
      <c r="H1240" s="5" t="s">
        <v>103</v>
      </c>
      <c r="J1240" s="1" t="s">
        <v>188</v>
      </c>
      <c r="M1240" s="1">
        <v>1020</v>
      </c>
      <c r="N1240" s="5">
        <v>1020</v>
      </c>
      <c r="O1240" s="1">
        <f t="shared" ref="O1240:O1262" si="211">N1240*2</f>
        <v>2040</v>
      </c>
      <c r="S1240" s="50"/>
      <c r="AD1240" s="5" t="s">
        <v>217</v>
      </c>
      <c r="AF1240" s="1">
        <v>500</v>
      </c>
    </row>
    <row r="1241" spans="5:37">
      <c r="H1241" s="5" t="s">
        <v>159</v>
      </c>
      <c r="J1241" s="1" t="s">
        <v>188</v>
      </c>
      <c r="M1241" s="1">
        <v>1100</v>
      </c>
      <c r="N1241" s="5">
        <v>1100</v>
      </c>
      <c r="O1241" s="1">
        <f t="shared" si="211"/>
        <v>2200</v>
      </c>
      <c r="S1241" s="50"/>
    </row>
    <row r="1242" spans="5:37">
      <c r="H1242" s="5" t="s">
        <v>106</v>
      </c>
      <c r="J1242" s="1" t="s">
        <v>188</v>
      </c>
      <c r="M1242" s="1">
        <v>1170</v>
      </c>
      <c r="N1242" s="5">
        <v>1170</v>
      </c>
      <c r="O1242" s="1">
        <f t="shared" si="211"/>
        <v>2340</v>
      </c>
      <c r="S1242" s="50"/>
    </row>
    <row r="1243" spans="5:37">
      <c r="H1243" s="5" t="s">
        <v>99</v>
      </c>
      <c r="J1243" s="1" t="s">
        <v>188</v>
      </c>
      <c r="M1243" s="1">
        <v>1200</v>
      </c>
      <c r="N1243" s="5">
        <v>1200</v>
      </c>
      <c r="O1243" s="1">
        <f t="shared" si="211"/>
        <v>2400</v>
      </c>
      <c r="S1243" s="50"/>
    </row>
    <row r="1244" spans="5:37">
      <c r="H1244" s="5" t="s">
        <v>136</v>
      </c>
      <c r="J1244" s="1" t="s">
        <v>188</v>
      </c>
      <c r="M1244" s="1">
        <v>1250</v>
      </c>
      <c r="N1244" s="5">
        <v>1250</v>
      </c>
      <c r="O1244" s="1">
        <f t="shared" si="211"/>
        <v>2500</v>
      </c>
      <c r="S1244" s="50"/>
    </row>
    <row r="1245" spans="5:37">
      <c r="H1245" s="5" t="s">
        <v>137</v>
      </c>
      <c r="J1245" s="1" t="s">
        <v>188</v>
      </c>
      <c r="M1245" s="1">
        <v>1300</v>
      </c>
      <c r="N1245" s="5">
        <v>1300</v>
      </c>
      <c r="O1245" s="1">
        <f t="shared" si="211"/>
        <v>2600</v>
      </c>
    </row>
    <row r="1246" spans="5:37">
      <c r="H1246" s="5" t="s">
        <v>138</v>
      </c>
      <c r="J1246" s="1" t="s">
        <v>188</v>
      </c>
      <c r="M1246" s="1">
        <v>1800</v>
      </c>
      <c r="N1246" s="5">
        <v>1800</v>
      </c>
      <c r="O1246" s="1">
        <f t="shared" si="211"/>
        <v>3600</v>
      </c>
    </row>
    <row r="1247" spans="5:37">
      <c r="H1247" s="5" t="s">
        <v>160</v>
      </c>
      <c r="J1247" s="1" t="s">
        <v>188</v>
      </c>
      <c r="M1247" s="1">
        <v>1200</v>
      </c>
      <c r="N1247" s="5">
        <v>1200</v>
      </c>
      <c r="O1247" s="1">
        <f t="shared" si="211"/>
        <v>2400</v>
      </c>
    </row>
    <row r="1248" spans="5:37">
      <c r="H1248" s="5" t="s">
        <v>105</v>
      </c>
      <c r="J1248" s="1" t="s">
        <v>188</v>
      </c>
      <c r="M1248" s="1">
        <v>1110</v>
      </c>
      <c r="N1248" s="5">
        <v>1110</v>
      </c>
      <c r="O1248" s="1">
        <f t="shared" si="211"/>
        <v>2220</v>
      </c>
    </row>
    <row r="1249" spans="5:37">
      <c r="H1249" s="5" t="s">
        <v>131</v>
      </c>
      <c r="J1249" s="1" t="s">
        <v>188</v>
      </c>
      <c r="M1249" s="1">
        <v>1215</v>
      </c>
      <c r="N1249" s="5">
        <v>1215</v>
      </c>
      <c r="O1249" s="1">
        <f t="shared" si="211"/>
        <v>2430</v>
      </c>
    </row>
    <row r="1250" spans="5:37">
      <c r="H1250" s="5" t="s">
        <v>91</v>
      </c>
      <c r="J1250" s="1" t="s">
        <v>188</v>
      </c>
      <c r="M1250" s="1">
        <v>2000</v>
      </c>
      <c r="N1250" s="5">
        <v>2000</v>
      </c>
      <c r="O1250" s="1">
        <f t="shared" si="211"/>
        <v>4000</v>
      </c>
    </row>
    <row r="1251" spans="5:37">
      <c r="H1251" s="15" t="s">
        <v>139</v>
      </c>
      <c r="J1251" s="1" t="s">
        <v>188</v>
      </c>
      <c r="M1251" s="1">
        <v>1600</v>
      </c>
      <c r="N1251" s="5">
        <v>1600</v>
      </c>
      <c r="O1251" s="1">
        <f t="shared" si="211"/>
        <v>3200</v>
      </c>
    </row>
    <row r="1252" spans="5:37">
      <c r="H1252" s="15" t="s">
        <v>140</v>
      </c>
      <c r="J1252" s="1" t="s">
        <v>188</v>
      </c>
      <c r="M1252" s="1">
        <v>1800</v>
      </c>
      <c r="N1252" s="5">
        <v>1800</v>
      </c>
      <c r="O1252" s="1">
        <f t="shared" si="211"/>
        <v>3600</v>
      </c>
    </row>
    <row r="1253" spans="5:37">
      <c r="H1253" s="15" t="s">
        <v>141</v>
      </c>
      <c r="J1253" s="1" t="s">
        <v>188</v>
      </c>
      <c r="M1253" s="1">
        <v>1800</v>
      </c>
      <c r="N1253" s="5">
        <v>1800</v>
      </c>
      <c r="O1253" s="1">
        <f t="shared" si="211"/>
        <v>3600</v>
      </c>
    </row>
    <row r="1254" spans="5:37">
      <c r="H1254" s="15" t="s">
        <v>142</v>
      </c>
      <c r="J1254" s="1" t="s">
        <v>188</v>
      </c>
      <c r="M1254" s="1">
        <v>1700</v>
      </c>
      <c r="N1254" s="5">
        <v>1700</v>
      </c>
      <c r="O1254" s="1">
        <f t="shared" si="211"/>
        <v>3400</v>
      </c>
    </row>
    <row r="1255" spans="5:37">
      <c r="H1255" s="15" t="s">
        <v>143</v>
      </c>
      <c r="J1255" s="1" t="s">
        <v>188</v>
      </c>
      <c r="M1255" s="1">
        <v>1800</v>
      </c>
      <c r="N1255" s="5">
        <v>1800</v>
      </c>
      <c r="O1255" s="1">
        <f t="shared" si="211"/>
        <v>3600</v>
      </c>
    </row>
    <row r="1256" spans="5:37">
      <c r="H1256" s="15" t="s">
        <v>221</v>
      </c>
      <c r="J1256" s="1" t="s">
        <v>188</v>
      </c>
      <c r="M1256" s="1">
        <v>1500</v>
      </c>
      <c r="N1256" s="5">
        <v>1500</v>
      </c>
      <c r="O1256" s="1">
        <f t="shared" si="211"/>
        <v>3000</v>
      </c>
    </row>
    <row r="1257" spans="5:37">
      <c r="H1257" s="15" t="s">
        <v>146</v>
      </c>
      <c r="J1257" s="1" t="s">
        <v>188</v>
      </c>
      <c r="M1257" s="1">
        <v>1600</v>
      </c>
      <c r="N1257" s="5">
        <v>1600</v>
      </c>
      <c r="O1257" s="1">
        <f t="shared" si="211"/>
        <v>3200</v>
      </c>
    </row>
    <row r="1258" spans="5:37">
      <c r="H1258" s="15" t="s">
        <v>144</v>
      </c>
      <c r="J1258" s="1" t="s">
        <v>188</v>
      </c>
      <c r="M1258" s="1">
        <v>1800</v>
      </c>
      <c r="N1258" s="5">
        <v>1800</v>
      </c>
      <c r="O1258" s="1">
        <f t="shared" si="211"/>
        <v>3600</v>
      </c>
    </row>
    <row r="1259" spans="5:37">
      <c r="H1259" s="15" t="s">
        <v>145</v>
      </c>
      <c r="J1259" s="1" t="s">
        <v>188</v>
      </c>
      <c r="M1259" s="1">
        <v>2000</v>
      </c>
      <c r="N1259" s="5">
        <v>2000</v>
      </c>
      <c r="O1259" s="1">
        <f t="shared" si="211"/>
        <v>4000</v>
      </c>
    </row>
    <row r="1260" spans="5:37">
      <c r="H1260" s="15" t="s">
        <v>148</v>
      </c>
      <c r="J1260" s="1" t="s">
        <v>188</v>
      </c>
      <c r="M1260" s="1">
        <v>2000</v>
      </c>
      <c r="N1260" s="5">
        <v>2000</v>
      </c>
      <c r="O1260" s="1">
        <f t="shared" si="211"/>
        <v>4000</v>
      </c>
    </row>
    <row r="1261" spans="5:37">
      <c r="H1261" s="15" t="s">
        <v>149</v>
      </c>
      <c r="J1261" s="1" t="s">
        <v>188</v>
      </c>
      <c r="M1261" s="1">
        <v>2000</v>
      </c>
      <c r="N1261" s="5">
        <v>2000</v>
      </c>
      <c r="O1261" s="1">
        <f t="shared" si="211"/>
        <v>4000</v>
      </c>
    </row>
    <row r="1262" spans="5:37">
      <c r="H1262" s="15" t="s">
        <v>150</v>
      </c>
      <c r="J1262" s="1" t="s">
        <v>188</v>
      </c>
      <c r="M1262" s="1">
        <v>2000</v>
      </c>
      <c r="N1262" s="5">
        <v>2000</v>
      </c>
      <c r="O1262" s="1">
        <f t="shared" si="211"/>
        <v>4000</v>
      </c>
    </row>
    <row r="1263" spans="5:37">
      <c r="J1263" s="3">
        <f>297*210</f>
        <v>62370</v>
      </c>
    </row>
    <row r="1264" spans="5:37">
      <c r="E1264" s="6" t="s">
        <v>110</v>
      </c>
      <c r="F1264" s="4"/>
      <c r="G1264" s="4"/>
      <c r="H1264" s="29"/>
      <c r="I1264" s="4"/>
      <c r="J1264" s="4" t="s">
        <v>222</v>
      </c>
      <c r="K1264" s="4"/>
      <c r="L1264" s="4"/>
      <c r="M1264" s="4"/>
      <c r="N1264" s="6" t="s">
        <v>218</v>
      </c>
      <c r="O1264" s="4" t="s">
        <v>219</v>
      </c>
      <c r="P1264" s="4"/>
      <c r="Q1264" s="4"/>
      <c r="R1264" s="4"/>
      <c r="S1264" s="6"/>
      <c r="T1264" s="4"/>
      <c r="U1264" s="4"/>
      <c r="V1264" s="4"/>
      <c r="W1264" s="4"/>
      <c r="X1264" s="4"/>
      <c r="Y1264" s="6">
        <v>0</v>
      </c>
      <c r="Z1264" s="4"/>
      <c r="AA1264" s="4"/>
      <c r="AB1264" s="6"/>
      <c r="AC1264" s="4"/>
      <c r="AD1264" s="6"/>
      <c r="AE1264" s="4"/>
      <c r="AF1264" s="4"/>
      <c r="AG1264" s="6"/>
      <c r="AH1264" s="4" t="s">
        <v>112</v>
      </c>
      <c r="AI1264" s="4"/>
      <c r="AJ1264" s="13"/>
      <c r="AK1264" s="4"/>
    </row>
    <row r="1265" spans="8:32">
      <c r="H1265" s="6" t="s">
        <v>102</v>
      </c>
      <c r="J1265" s="1" t="s">
        <v>188</v>
      </c>
      <c r="M1265" s="1">
        <v>1000</v>
      </c>
      <c r="N1265" s="5">
        <v>1000</v>
      </c>
      <c r="O1265" s="1">
        <f>N1265*2</f>
        <v>2000</v>
      </c>
      <c r="AD1265" s="5" t="s">
        <v>216</v>
      </c>
      <c r="AF1265" s="1">
        <v>500</v>
      </c>
    </row>
    <row r="1266" spans="8:32">
      <c r="H1266" s="5" t="s">
        <v>103</v>
      </c>
      <c r="J1266" s="1" t="s">
        <v>188</v>
      </c>
      <c r="M1266" s="1">
        <v>1020</v>
      </c>
      <c r="N1266" s="5">
        <v>1020</v>
      </c>
      <c r="O1266" s="1">
        <f t="shared" ref="O1266:O1288" si="212">N1266*2</f>
        <v>2040</v>
      </c>
      <c r="AD1266" s="5" t="s">
        <v>217</v>
      </c>
      <c r="AF1266" s="1">
        <v>500</v>
      </c>
    </row>
    <row r="1267" spans="8:32">
      <c r="H1267" s="5" t="s">
        <v>159</v>
      </c>
      <c r="J1267" s="1" t="s">
        <v>188</v>
      </c>
      <c r="M1267" s="1">
        <v>1100</v>
      </c>
      <c r="N1267" s="5">
        <v>1100</v>
      </c>
      <c r="O1267" s="1">
        <f t="shared" si="212"/>
        <v>2200</v>
      </c>
    </row>
    <row r="1268" spans="8:32">
      <c r="H1268" s="5" t="s">
        <v>106</v>
      </c>
      <c r="J1268" s="1" t="s">
        <v>188</v>
      </c>
      <c r="M1268" s="1">
        <v>1170</v>
      </c>
      <c r="N1268" s="5">
        <v>1170</v>
      </c>
      <c r="O1268" s="1">
        <f t="shared" si="212"/>
        <v>2340</v>
      </c>
    </row>
    <row r="1269" spans="8:32">
      <c r="H1269" s="5" t="s">
        <v>99</v>
      </c>
      <c r="J1269" s="1" t="s">
        <v>188</v>
      </c>
      <c r="M1269" s="1">
        <v>1200</v>
      </c>
      <c r="N1269" s="5">
        <v>1200</v>
      </c>
      <c r="O1269" s="1">
        <f t="shared" si="212"/>
        <v>2400</v>
      </c>
    </row>
    <row r="1270" spans="8:32">
      <c r="H1270" s="5" t="s">
        <v>136</v>
      </c>
      <c r="J1270" s="1" t="s">
        <v>188</v>
      </c>
      <c r="M1270" s="1">
        <v>1250</v>
      </c>
      <c r="N1270" s="5">
        <v>1250</v>
      </c>
      <c r="O1270" s="1">
        <f t="shared" si="212"/>
        <v>2500</v>
      </c>
    </row>
    <row r="1271" spans="8:32">
      <c r="H1271" s="5" t="s">
        <v>137</v>
      </c>
      <c r="J1271" s="1" t="s">
        <v>188</v>
      </c>
      <c r="M1271" s="1">
        <v>1300</v>
      </c>
      <c r="N1271" s="5">
        <v>1300</v>
      </c>
      <c r="O1271" s="1">
        <f t="shared" si="212"/>
        <v>2600</v>
      </c>
    </row>
    <row r="1272" spans="8:32">
      <c r="H1272" s="5" t="s">
        <v>138</v>
      </c>
      <c r="J1272" s="1" t="s">
        <v>188</v>
      </c>
      <c r="M1272" s="1">
        <v>1800</v>
      </c>
      <c r="N1272" s="5">
        <v>1800</v>
      </c>
      <c r="O1272" s="1">
        <f t="shared" si="212"/>
        <v>3600</v>
      </c>
    </row>
    <row r="1273" spans="8:32">
      <c r="H1273" s="5" t="s">
        <v>160</v>
      </c>
      <c r="J1273" s="1" t="s">
        <v>188</v>
      </c>
      <c r="M1273" s="1">
        <v>1200</v>
      </c>
      <c r="N1273" s="5">
        <v>1200</v>
      </c>
      <c r="O1273" s="1">
        <f t="shared" si="212"/>
        <v>2400</v>
      </c>
    </row>
    <row r="1274" spans="8:32">
      <c r="H1274" s="5" t="s">
        <v>105</v>
      </c>
      <c r="J1274" s="1" t="s">
        <v>188</v>
      </c>
      <c r="M1274" s="1">
        <v>1110</v>
      </c>
      <c r="N1274" s="5">
        <v>1110</v>
      </c>
      <c r="O1274" s="1">
        <f t="shared" si="212"/>
        <v>2220</v>
      </c>
    </row>
    <row r="1275" spans="8:32">
      <c r="H1275" s="5" t="s">
        <v>131</v>
      </c>
      <c r="J1275" s="1" t="s">
        <v>188</v>
      </c>
      <c r="M1275" s="1">
        <v>1215</v>
      </c>
      <c r="N1275" s="5">
        <v>1215</v>
      </c>
      <c r="O1275" s="1">
        <f t="shared" si="212"/>
        <v>2430</v>
      </c>
    </row>
    <row r="1276" spans="8:32">
      <c r="H1276" s="5" t="s">
        <v>91</v>
      </c>
      <c r="J1276" s="1" t="s">
        <v>188</v>
      </c>
      <c r="M1276" s="1">
        <v>2000</v>
      </c>
      <c r="N1276" s="5">
        <v>2000</v>
      </c>
      <c r="O1276" s="1">
        <f t="shared" si="212"/>
        <v>4000</v>
      </c>
    </row>
    <row r="1277" spans="8:32">
      <c r="H1277" s="15" t="s">
        <v>139</v>
      </c>
      <c r="J1277" s="1" t="s">
        <v>188</v>
      </c>
      <c r="M1277" s="1">
        <v>1600</v>
      </c>
      <c r="N1277" s="5">
        <v>1600</v>
      </c>
      <c r="O1277" s="1">
        <f t="shared" si="212"/>
        <v>3200</v>
      </c>
    </row>
    <row r="1278" spans="8:32">
      <c r="H1278" s="15" t="s">
        <v>140</v>
      </c>
      <c r="J1278" s="1" t="s">
        <v>188</v>
      </c>
      <c r="M1278" s="1">
        <v>1800</v>
      </c>
      <c r="N1278" s="5">
        <v>1800</v>
      </c>
      <c r="O1278" s="1">
        <f t="shared" si="212"/>
        <v>3600</v>
      </c>
    </row>
    <row r="1279" spans="8:32">
      <c r="H1279" s="15" t="s">
        <v>141</v>
      </c>
      <c r="J1279" s="1" t="s">
        <v>188</v>
      </c>
      <c r="M1279" s="1">
        <v>1800</v>
      </c>
      <c r="N1279" s="5">
        <v>1800</v>
      </c>
      <c r="O1279" s="1">
        <f t="shared" si="212"/>
        <v>3600</v>
      </c>
    </row>
    <row r="1280" spans="8:32">
      <c r="H1280" s="15" t="s">
        <v>142</v>
      </c>
      <c r="J1280" s="1" t="s">
        <v>188</v>
      </c>
      <c r="M1280" s="1">
        <v>1700</v>
      </c>
      <c r="N1280" s="5">
        <v>1700</v>
      </c>
      <c r="O1280" s="1">
        <f t="shared" si="212"/>
        <v>3400</v>
      </c>
    </row>
    <row r="1281" spans="5:37">
      <c r="H1281" s="15" t="s">
        <v>143</v>
      </c>
      <c r="J1281" s="1" t="s">
        <v>188</v>
      </c>
      <c r="M1281" s="1">
        <v>1800</v>
      </c>
      <c r="N1281" s="5">
        <v>1800</v>
      </c>
      <c r="O1281" s="1">
        <f t="shared" si="212"/>
        <v>3600</v>
      </c>
    </row>
    <row r="1282" spans="5:37">
      <c r="H1282" s="15" t="s">
        <v>221</v>
      </c>
      <c r="J1282" s="1" t="s">
        <v>188</v>
      </c>
      <c r="M1282" s="1">
        <v>1500</v>
      </c>
      <c r="N1282" s="5">
        <v>1500</v>
      </c>
      <c r="O1282" s="1">
        <f t="shared" si="212"/>
        <v>3000</v>
      </c>
    </row>
    <row r="1283" spans="5:37">
      <c r="H1283" s="15" t="s">
        <v>146</v>
      </c>
      <c r="J1283" s="1" t="s">
        <v>188</v>
      </c>
      <c r="M1283" s="1">
        <v>1600</v>
      </c>
      <c r="N1283" s="5">
        <v>1600</v>
      </c>
      <c r="O1283" s="1">
        <f t="shared" si="212"/>
        <v>3200</v>
      </c>
    </row>
    <row r="1284" spans="5:37">
      <c r="H1284" s="15" t="s">
        <v>144</v>
      </c>
      <c r="J1284" s="1" t="s">
        <v>188</v>
      </c>
      <c r="M1284" s="1">
        <v>1800</v>
      </c>
      <c r="N1284" s="5">
        <v>1800</v>
      </c>
      <c r="O1284" s="1">
        <f t="shared" si="212"/>
        <v>3600</v>
      </c>
    </row>
    <row r="1285" spans="5:37">
      <c r="H1285" s="15" t="s">
        <v>145</v>
      </c>
      <c r="J1285" s="1" t="s">
        <v>188</v>
      </c>
      <c r="M1285" s="1">
        <v>2000</v>
      </c>
      <c r="N1285" s="5">
        <v>2000</v>
      </c>
      <c r="O1285" s="1">
        <f t="shared" si="212"/>
        <v>4000</v>
      </c>
    </row>
    <row r="1286" spans="5:37">
      <c r="H1286" s="15" t="s">
        <v>148</v>
      </c>
      <c r="J1286" s="1" t="s">
        <v>188</v>
      </c>
      <c r="M1286" s="1">
        <v>2000</v>
      </c>
      <c r="N1286" s="5">
        <v>2000</v>
      </c>
      <c r="O1286" s="1">
        <f t="shared" si="212"/>
        <v>4000</v>
      </c>
    </row>
    <row r="1287" spans="5:37">
      <c r="H1287" s="15" t="s">
        <v>149</v>
      </c>
      <c r="J1287" s="1" t="s">
        <v>188</v>
      </c>
      <c r="M1287" s="1">
        <v>2000</v>
      </c>
      <c r="N1287" s="5">
        <v>2000</v>
      </c>
      <c r="O1287" s="1">
        <f t="shared" si="212"/>
        <v>4000</v>
      </c>
    </row>
    <row r="1288" spans="5:37">
      <c r="H1288" s="15" t="s">
        <v>150</v>
      </c>
      <c r="J1288" s="1" t="s">
        <v>188</v>
      </c>
      <c r="M1288" s="1">
        <v>2000</v>
      </c>
      <c r="N1288" s="5">
        <v>2000</v>
      </c>
      <c r="O1288" s="1">
        <f t="shared" si="212"/>
        <v>4000</v>
      </c>
    </row>
    <row r="1289" spans="5:37">
      <c r="J1289" s="3">
        <f>297*210</f>
        <v>62370</v>
      </c>
    </row>
    <row r="1290" spans="5:37">
      <c r="E1290" s="6" t="s">
        <v>111</v>
      </c>
      <c r="F1290" s="4"/>
      <c r="G1290" s="4"/>
      <c r="H1290" s="29"/>
      <c r="I1290" s="4"/>
      <c r="J1290" s="4" t="s">
        <v>222</v>
      </c>
      <c r="K1290" s="4"/>
      <c r="L1290" s="4"/>
      <c r="M1290" s="4"/>
      <c r="N1290" s="6" t="s">
        <v>218</v>
      </c>
      <c r="O1290" s="4"/>
      <c r="P1290" s="4"/>
      <c r="Q1290" s="4"/>
      <c r="R1290" s="4"/>
      <c r="S1290" s="6"/>
      <c r="T1290" s="4"/>
      <c r="U1290" s="4"/>
      <c r="V1290" s="4"/>
      <c r="W1290" s="4"/>
      <c r="X1290" s="4"/>
      <c r="Y1290" s="6">
        <v>0</v>
      </c>
      <c r="Z1290" s="4"/>
      <c r="AA1290" s="4"/>
      <c r="AB1290" s="6"/>
      <c r="AC1290" s="4"/>
      <c r="AD1290" s="6"/>
      <c r="AE1290" s="4"/>
      <c r="AF1290" s="4"/>
      <c r="AG1290" s="6"/>
      <c r="AH1290" s="4" t="s">
        <v>112</v>
      </c>
      <c r="AI1290" s="4"/>
      <c r="AJ1290" s="13"/>
      <c r="AK1290" s="4"/>
    </row>
    <row r="1291" spans="5:37">
      <c r="H1291" s="6" t="s">
        <v>102</v>
      </c>
      <c r="J1291" s="1" t="s">
        <v>188</v>
      </c>
      <c r="M1291" s="1">
        <v>1000</v>
      </c>
      <c r="N1291" s="5">
        <v>1000</v>
      </c>
    </row>
    <row r="1292" spans="5:37">
      <c r="H1292" s="5" t="s">
        <v>103</v>
      </c>
      <c r="J1292" s="1" t="s">
        <v>188</v>
      </c>
      <c r="M1292" s="1">
        <v>1020</v>
      </c>
      <c r="N1292" s="5">
        <v>1020</v>
      </c>
    </row>
    <row r="1293" spans="5:37">
      <c r="H1293" s="5" t="s">
        <v>159</v>
      </c>
      <c r="J1293" s="1" t="s">
        <v>188</v>
      </c>
      <c r="M1293" s="1">
        <v>1100</v>
      </c>
      <c r="N1293" s="5">
        <v>1100</v>
      </c>
    </row>
    <row r="1294" spans="5:37">
      <c r="H1294" s="5" t="s">
        <v>106</v>
      </c>
      <c r="J1294" s="1" t="s">
        <v>188</v>
      </c>
      <c r="M1294" s="1">
        <v>1170</v>
      </c>
      <c r="N1294" s="5">
        <v>1170</v>
      </c>
    </row>
    <row r="1295" spans="5:37">
      <c r="H1295" s="5" t="s">
        <v>99</v>
      </c>
      <c r="J1295" s="1" t="s">
        <v>188</v>
      </c>
      <c r="M1295" s="1">
        <v>1200</v>
      </c>
      <c r="N1295" s="5">
        <v>1200</v>
      </c>
    </row>
    <row r="1296" spans="5:37">
      <c r="H1296" s="5" t="s">
        <v>136</v>
      </c>
      <c r="J1296" s="1" t="s">
        <v>188</v>
      </c>
      <c r="M1296" s="1">
        <v>1250</v>
      </c>
      <c r="N1296" s="5">
        <v>1250</v>
      </c>
    </row>
    <row r="1297" spans="8:14">
      <c r="H1297" s="5" t="s">
        <v>137</v>
      </c>
      <c r="J1297" s="1" t="s">
        <v>188</v>
      </c>
      <c r="M1297" s="1">
        <v>1300</v>
      </c>
      <c r="N1297" s="5">
        <v>1300</v>
      </c>
    </row>
    <row r="1298" spans="8:14">
      <c r="H1298" s="5" t="s">
        <v>138</v>
      </c>
      <c r="J1298" s="1" t="s">
        <v>188</v>
      </c>
      <c r="M1298" s="1">
        <v>1800</v>
      </c>
      <c r="N1298" s="5">
        <v>1800</v>
      </c>
    </row>
    <row r="1299" spans="8:14">
      <c r="H1299" s="5" t="s">
        <v>160</v>
      </c>
      <c r="J1299" s="1" t="s">
        <v>188</v>
      </c>
      <c r="M1299" s="1">
        <v>1200</v>
      </c>
      <c r="N1299" s="5">
        <v>1200</v>
      </c>
    </row>
    <row r="1300" spans="8:14">
      <c r="H1300" s="5" t="s">
        <v>105</v>
      </c>
      <c r="J1300" s="1" t="s">
        <v>188</v>
      </c>
      <c r="M1300" s="1">
        <v>1110</v>
      </c>
      <c r="N1300" s="5">
        <v>1110</v>
      </c>
    </row>
    <row r="1301" spans="8:14">
      <c r="H1301" s="5" t="s">
        <v>131</v>
      </c>
      <c r="J1301" s="1" t="s">
        <v>188</v>
      </c>
      <c r="M1301" s="1">
        <v>1215</v>
      </c>
      <c r="N1301" s="5">
        <v>1215</v>
      </c>
    </row>
    <row r="1302" spans="8:14">
      <c r="H1302" s="5" t="s">
        <v>91</v>
      </c>
      <c r="J1302" s="1" t="s">
        <v>188</v>
      </c>
      <c r="M1302" s="1">
        <v>2000</v>
      </c>
      <c r="N1302" s="5">
        <v>2000</v>
      </c>
    </row>
    <row r="1303" spans="8:14">
      <c r="H1303" s="15" t="s">
        <v>139</v>
      </c>
      <c r="J1303" s="1" t="s">
        <v>188</v>
      </c>
      <c r="M1303" s="1">
        <v>1600</v>
      </c>
      <c r="N1303" s="5">
        <v>1600</v>
      </c>
    </row>
    <row r="1304" spans="8:14">
      <c r="H1304" s="15" t="s">
        <v>140</v>
      </c>
      <c r="J1304" s="1" t="s">
        <v>188</v>
      </c>
      <c r="M1304" s="1">
        <v>1800</v>
      </c>
      <c r="N1304" s="5">
        <v>1800</v>
      </c>
    </row>
    <row r="1305" spans="8:14">
      <c r="H1305" s="15" t="s">
        <v>141</v>
      </c>
      <c r="J1305" s="1" t="s">
        <v>188</v>
      </c>
      <c r="M1305" s="1">
        <v>1800</v>
      </c>
      <c r="N1305" s="5">
        <v>1800</v>
      </c>
    </row>
    <row r="1306" spans="8:14">
      <c r="H1306" s="15" t="s">
        <v>142</v>
      </c>
      <c r="J1306" s="1" t="s">
        <v>188</v>
      </c>
      <c r="M1306" s="1">
        <v>1700</v>
      </c>
      <c r="N1306" s="5">
        <v>1700</v>
      </c>
    </row>
    <row r="1307" spans="8:14">
      <c r="H1307" s="15" t="s">
        <v>143</v>
      </c>
      <c r="J1307" s="1" t="s">
        <v>188</v>
      </c>
      <c r="M1307" s="1">
        <v>1800</v>
      </c>
      <c r="N1307" s="5">
        <v>1800</v>
      </c>
    </row>
    <row r="1308" spans="8:14">
      <c r="H1308" s="15" t="s">
        <v>147</v>
      </c>
      <c r="J1308" s="1" t="s">
        <v>188</v>
      </c>
      <c r="M1308" s="1">
        <v>1500</v>
      </c>
      <c r="N1308" s="5">
        <v>1500</v>
      </c>
    </row>
    <row r="1309" spans="8:14">
      <c r="H1309" s="15" t="s">
        <v>146</v>
      </c>
      <c r="J1309" s="1" t="s">
        <v>188</v>
      </c>
      <c r="M1309" s="1">
        <v>1600</v>
      </c>
      <c r="N1309" s="5">
        <v>1600</v>
      </c>
    </row>
    <row r="1310" spans="8:14">
      <c r="H1310" s="15" t="s">
        <v>144</v>
      </c>
      <c r="J1310" s="1" t="s">
        <v>188</v>
      </c>
      <c r="M1310" s="1">
        <v>1800</v>
      </c>
      <c r="N1310" s="5">
        <v>1800</v>
      </c>
    </row>
    <row r="1311" spans="8:14">
      <c r="H1311" s="15" t="s">
        <v>145</v>
      </c>
      <c r="J1311" s="1" t="s">
        <v>188</v>
      </c>
      <c r="M1311" s="1">
        <v>2000</v>
      </c>
      <c r="N1311" s="5">
        <v>2000</v>
      </c>
    </row>
    <row r="1312" spans="8:14">
      <c r="H1312" s="15" t="s">
        <v>148</v>
      </c>
      <c r="J1312" s="1" t="s">
        <v>188</v>
      </c>
      <c r="M1312" s="1">
        <v>2000</v>
      </c>
      <c r="N1312" s="5">
        <v>2000</v>
      </c>
    </row>
    <row r="1313" spans="5:37">
      <c r="H1313" s="15" t="s">
        <v>149</v>
      </c>
      <c r="J1313" s="1" t="s">
        <v>188</v>
      </c>
      <c r="M1313" s="1">
        <v>2000</v>
      </c>
      <c r="N1313" s="5">
        <v>2000</v>
      </c>
    </row>
    <row r="1314" spans="5:37">
      <c r="H1314" s="15" t="s">
        <v>150</v>
      </c>
      <c r="J1314" s="1" t="s">
        <v>188</v>
      </c>
      <c r="M1314" s="1">
        <v>2000</v>
      </c>
      <c r="N1314" s="5">
        <v>2000</v>
      </c>
    </row>
    <row r="1315" spans="5:37">
      <c r="J1315" s="3">
        <f>297*210</f>
        <v>62370</v>
      </c>
    </row>
    <row r="1316" spans="5:37">
      <c r="E1316" s="6" t="s">
        <v>113</v>
      </c>
      <c r="F1316" s="4"/>
      <c r="G1316" s="4"/>
      <c r="H1316" s="6" t="s">
        <v>98</v>
      </c>
      <c r="I1316" s="4"/>
      <c r="J1316" s="4"/>
      <c r="K1316" s="4"/>
      <c r="L1316" s="4" t="s">
        <v>188</v>
      </c>
      <c r="M1316" s="4"/>
      <c r="N1316" s="6"/>
      <c r="O1316" s="4"/>
      <c r="P1316" s="4"/>
      <c r="Q1316" s="4"/>
      <c r="R1316" s="4"/>
      <c r="S1316" s="6"/>
      <c r="T1316" s="4"/>
      <c r="U1316" s="4"/>
      <c r="V1316" s="4"/>
      <c r="W1316" s="4"/>
      <c r="X1316" s="4"/>
      <c r="Y1316" s="6"/>
      <c r="Z1316" s="4"/>
      <c r="AA1316" s="4"/>
      <c r="AB1316" s="6"/>
      <c r="AC1316" s="4"/>
      <c r="AD1316" s="6"/>
      <c r="AE1316" s="4"/>
      <c r="AF1316" s="4"/>
      <c r="AG1316" s="6"/>
      <c r="AH1316" s="4" t="s">
        <v>68</v>
      </c>
      <c r="AI1316" s="4"/>
      <c r="AJ1316" s="13"/>
      <c r="AK1316" s="4"/>
    </row>
    <row r="1317" spans="5:37">
      <c r="E1317" s="5" t="s">
        <v>223</v>
      </c>
      <c r="H1317" s="5" t="s">
        <v>99</v>
      </c>
      <c r="J1317" s="1" t="s">
        <v>224</v>
      </c>
      <c r="K1317" s="1">
        <f>330*650</f>
        <v>214500</v>
      </c>
      <c r="L1317" s="1">
        <v>1200</v>
      </c>
      <c r="M1317" s="1">
        <f>L1317*3.5</f>
        <v>4200</v>
      </c>
      <c r="N1317" s="5">
        <f>M1317</f>
        <v>4200</v>
      </c>
      <c r="O1317" s="1">
        <f>N1317*2</f>
        <v>8400</v>
      </c>
      <c r="S1317" s="50" t="s">
        <v>152</v>
      </c>
      <c r="U1317" s="1" t="s">
        <v>207</v>
      </c>
      <c r="X1317" s="1">
        <v>2000</v>
      </c>
      <c r="Y1317" s="5">
        <v>2000</v>
      </c>
      <c r="Z1317" s="1">
        <f>Y1317*2</f>
        <v>4000</v>
      </c>
    </row>
    <row r="1318" spans="5:37">
      <c r="H1318" s="5" t="s">
        <v>136</v>
      </c>
      <c r="J1318" s="1" t="s">
        <v>224</v>
      </c>
      <c r="L1318" s="1">
        <v>1250</v>
      </c>
      <c r="M1318" s="1">
        <f t="shared" ref="M1318:M1333" si="213">L1318*3.5</f>
        <v>4375</v>
      </c>
      <c r="N1318" s="5">
        <f t="shared" ref="N1318:N1333" si="214">M1318</f>
        <v>4375</v>
      </c>
      <c r="O1318" s="1">
        <f t="shared" ref="O1318:O1333" si="215">N1318*2</f>
        <v>8750</v>
      </c>
      <c r="S1318" s="50" t="s">
        <v>153</v>
      </c>
      <c r="U1318" s="1" t="s">
        <v>207</v>
      </c>
      <c r="X1318" s="1">
        <v>2000</v>
      </c>
      <c r="Y1318" s="5">
        <v>2000</v>
      </c>
      <c r="Z1318" s="1">
        <f t="shared" ref="Z1318:Z1323" si="216">Y1318*2</f>
        <v>4000</v>
      </c>
    </row>
    <row r="1319" spans="5:37">
      <c r="H1319" s="5" t="s">
        <v>137</v>
      </c>
      <c r="J1319" s="1" t="s">
        <v>224</v>
      </c>
      <c r="L1319" s="1">
        <v>1300</v>
      </c>
      <c r="M1319" s="1">
        <f t="shared" si="213"/>
        <v>4550</v>
      </c>
      <c r="N1319" s="5">
        <f t="shared" si="214"/>
        <v>4550</v>
      </c>
      <c r="O1319" s="1">
        <f t="shared" si="215"/>
        <v>9100</v>
      </c>
      <c r="S1319" s="50" t="s">
        <v>154</v>
      </c>
      <c r="U1319" s="1" t="s">
        <v>207</v>
      </c>
      <c r="X1319" s="1">
        <v>500</v>
      </c>
      <c r="Y1319" s="5">
        <v>500</v>
      </c>
      <c r="Z1319" s="1">
        <f t="shared" si="216"/>
        <v>1000</v>
      </c>
    </row>
    <row r="1320" spans="5:37">
      <c r="H1320" s="5" t="s">
        <v>138</v>
      </c>
      <c r="J1320" s="1" t="s">
        <v>224</v>
      </c>
      <c r="L1320" s="1">
        <v>1800</v>
      </c>
      <c r="M1320" s="1">
        <f t="shared" si="213"/>
        <v>6300</v>
      </c>
      <c r="N1320" s="5">
        <f t="shared" si="214"/>
        <v>6300</v>
      </c>
      <c r="O1320" s="1">
        <f t="shared" si="215"/>
        <v>12600</v>
      </c>
      <c r="S1320" s="50" t="s">
        <v>155</v>
      </c>
      <c r="U1320" s="1" t="s">
        <v>207</v>
      </c>
      <c r="X1320" s="1">
        <v>500</v>
      </c>
      <c r="Y1320" s="5">
        <v>500</v>
      </c>
      <c r="Z1320" s="1">
        <f t="shared" si="216"/>
        <v>1000</v>
      </c>
    </row>
    <row r="1321" spans="5:37">
      <c r="H1321" s="5" t="s">
        <v>91</v>
      </c>
      <c r="J1321" s="1" t="s">
        <v>224</v>
      </c>
      <c r="L1321" s="1">
        <v>2000</v>
      </c>
      <c r="M1321" s="1">
        <f t="shared" si="213"/>
        <v>7000</v>
      </c>
      <c r="N1321" s="5">
        <f t="shared" si="214"/>
        <v>7000</v>
      </c>
      <c r="O1321" s="1">
        <f t="shared" si="215"/>
        <v>14000</v>
      </c>
      <c r="S1321" s="50" t="s">
        <v>156</v>
      </c>
      <c r="U1321" s="1" t="s">
        <v>207</v>
      </c>
      <c r="X1321" s="1">
        <v>3000</v>
      </c>
      <c r="Y1321" s="5">
        <v>3000</v>
      </c>
      <c r="Z1321" s="1">
        <f t="shared" si="216"/>
        <v>6000</v>
      </c>
    </row>
    <row r="1322" spans="5:37">
      <c r="H1322" s="15" t="s">
        <v>139</v>
      </c>
      <c r="J1322" s="1" t="s">
        <v>224</v>
      </c>
      <c r="L1322" s="1">
        <v>1600</v>
      </c>
      <c r="M1322" s="1">
        <f t="shared" si="213"/>
        <v>5600</v>
      </c>
      <c r="N1322" s="5">
        <f t="shared" si="214"/>
        <v>5600</v>
      </c>
      <c r="O1322" s="1">
        <f t="shared" si="215"/>
        <v>11200</v>
      </c>
      <c r="S1322" s="50" t="s">
        <v>157</v>
      </c>
      <c r="U1322" s="1" t="s">
        <v>207</v>
      </c>
      <c r="X1322" s="1">
        <v>5000</v>
      </c>
      <c r="Y1322" s="5">
        <v>5000</v>
      </c>
      <c r="Z1322" s="1">
        <f t="shared" si="216"/>
        <v>10000</v>
      </c>
    </row>
    <row r="1323" spans="5:37">
      <c r="H1323" s="15" t="s">
        <v>140</v>
      </c>
      <c r="J1323" s="1" t="s">
        <v>224</v>
      </c>
      <c r="L1323" s="1">
        <v>1800</v>
      </c>
      <c r="M1323" s="1">
        <f t="shared" si="213"/>
        <v>6300</v>
      </c>
      <c r="N1323" s="5">
        <f t="shared" si="214"/>
        <v>6300</v>
      </c>
      <c r="O1323" s="1">
        <f t="shared" si="215"/>
        <v>12600</v>
      </c>
      <c r="S1323" s="50" t="s">
        <v>158</v>
      </c>
      <c r="U1323" s="1" t="s">
        <v>207</v>
      </c>
      <c r="X1323" s="1">
        <v>5000</v>
      </c>
      <c r="Y1323" s="5">
        <v>5000</v>
      </c>
      <c r="Z1323" s="1">
        <f t="shared" si="216"/>
        <v>10000</v>
      </c>
    </row>
    <row r="1324" spans="5:37">
      <c r="H1324" s="15" t="s">
        <v>141</v>
      </c>
      <c r="J1324" s="1" t="s">
        <v>224</v>
      </c>
      <c r="L1324" s="1">
        <v>1800</v>
      </c>
      <c r="M1324" s="1">
        <f t="shared" si="213"/>
        <v>6300</v>
      </c>
      <c r="N1324" s="5">
        <f t="shared" si="214"/>
        <v>6300</v>
      </c>
      <c r="O1324" s="1">
        <f t="shared" si="215"/>
        <v>12600</v>
      </c>
    </row>
    <row r="1325" spans="5:37">
      <c r="H1325" s="15" t="s">
        <v>142</v>
      </c>
      <c r="J1325" s="1" t="s">
        <v>224</v>
      </c>
      <c r="L1325" s="1">
        <v>1700</v>
      </c>
      <c r="M1325" s="1">
        <f t="shared" si="213"/>
        <v>5950</v>
      </c>
      <c r="N1325" s="5">
        <f t="shared" si="214"/>
        <v>5950</v>
      </c>
      <c r="O1325" s="1">
        <f t="shared" si="215"/>
        <v>11900</v>
      </c>
    </row>
    <row r="1326" spans="5:37">
      <c r="H1326" s="15" t="s">
        <v>143</v>
      </c>
      <c r="J1326" s="1" t="s">
        <v>224</v>
      </c>
      <c r="L1326" s="1">
        <v>1800</v>
      </c>
      <c r="M1326" s="1">
        <f t="shared" si="213"/>
        <v>6300</v>
      </c>
      <c r="N1326" s="5">
        <f t="shared" si="214"/>
        <v>6300</v>
      </c>
      <c r="O1326" s="1">
        <f t="shared" si="215"/>
        <v>12600</v>
      </c>
    </row>
    <row r="1327" spans="5:37">
      <c r="H1327" s="15" t="s">
        <v>147</v>
      </c>
      <c r="J1327" s="1" t="s">
        <v>224</v>
      </c>
      <c r="L1327" s="1">
        <v>1500</v>
      </c>
      <c r="M1327" s="1">
        <f t="shared" si="213"/>
        <v>5250</v>
      </c>
      <c r="N1327" s="5">
        <f t="shared" si="214"/>
        <v>5250</v>
      </c>
      <c r="O1327" s="1">
        <f t="shared" si="215"/>
        <v>10500</v>
      </c>
    </row>
    <row r="1328" spans="5:37">
      <c r="H1328" s="15" t="s">
        <v>146</v>
      </c>
      <c r="J1328" s="1" t="s">
        <v>224</v>
      </c>
      <c r="L1328" s="1">
        <v>1600</v>
      </c>
      <c r="M1328" s="1">
        <f t="shared" si="213"/>
        <v>5600</v>
      </c>
      <c r="N1328" s="5">
        <f t="shared" si="214"/>
        <v>5600</v>
      </c>
      <c r="O1328" s="1">
        <f t="shared" si="215"/>
        <v>11200</v>
      </c>
    </row>
    <row r="1329" spans="1:38">
      <c r="H1329" s="15" t="s">
        <v>144</v>
      </c>
      <c r="J1329" s="1" t="s">
        <v>224</v>
      </c>
      <c r="L1329" s="1">
        <v>1800</v>
      </c>
      <c r="M1329" s="1">
        <f t="shared" si="213"/>
        <v>6300</v>
      </c>
      <c r="N1329" s="5">
        <f t="shared" si="214"/>
        <v>6300</v>
      </c>
      <c r="O1329" s="1">
        <f t="shared" si="215"/>
        <v>12600</v>
      </c>
    </row>
    <row r="1330" spans="1:38">
      <c r="H1330" s="15" t="s">
        <v>145</v>
      </c>
      <c r="J1330" s="1" t="s">
        <v>224</v>
      </c>
      <c r="L1330" s="1">
        <v>2000</v>
      </c>
      <c r="M1330" s="1">
        <f t="shared" si="213"/>
        <v>7000</v>
      </c>
      <c r="N1330" s="5">
        <f t="shared" si="214"/>
        <v>7000</v>
      </c>
      <c r="O1330" s="1">
        <f t="shared" si="215"/>
        <v>14000</v>
      </c>
    </row>
    <row r="1331" spans="1:38">
      <c r="H1331" s="15" t="s">
        <v>148</v>
      </c>
      <c r="J1331" s="1" t="s">
        <v>224</v>
      </c>
      <c r="L1331" s="1">
        <v>2000</v>
      </c>
      <c r="M1331" s="1">
        <f t="shared" si="213"/>
        <v>7000</v>
      </c>
      <c r="N1331" s="5">
        <f t="shared" si="214"/>
        <v>7000</v>
      </c>
      <c r="O1331" s="1">
        <f t="shared" si="215"/>
        <v>14000</v>
      </c>
    </row>
    <row r="1332" spans="1:38">
      <c r="H1332" s="15" t="s">
        <v>149</v>
      </c>
      <c r="J1332" s="1" t="s">
        <v>224</v>
      </c>
      <c r="L1332" s="1">
        <v>2000</v>
      </c>
      <c r="M1332" s="1">
        <f t="shared" si="213"/>
        <v>7000</v>
      </c>
      <c r="N1332" s="5">
        <f t="shared" si="214"/>
        <v>7000</v>
      </c>
      <c r="O1332" s="1">
        <f t="shared" si="215"/>
        <v>14000</v>
      </c>
    </row>
    <row r="1333" spans="1:38">
      <c r="H1333" s="15" t="s">
        <v>150</v>
      </c>
      <c r="J1333" s="1" t="s">
        <v>224</v>
      </c>
      <c r="L1333" s="1">
        <v>2000</v>
      </c>
      <c r="M1333" s="1">
        <f t="shared" si="213"/>
        <v>7000</v>
      </c>
      <c r="N1333" s="5">
        <f t="shared" si="214"/>
        <v>7000</v>
      </c>
      <c r="O1333" s="1">
        <f t="shared" si="215"/>
        <v>14000</v>
      </c>
    </row>
    <row r="1335" spans="1:38" s="4" customFormat="1">
      <c r="A1335" s="42"/>
      <c r="B1335" s="55"/>
      <c r="C1335" s="25" t="s">
        <v>17</v>
      </c>
      <c r="D1335" s="6"/>
      <c r="E1335" s="6" t="s">
        <v>70</v>
      </c>
      <c r="H1335" s="6" t="s">
        <v>101</v>
      </c>
      <c r="N1335" s="6"/>
      <c r="S1335" s="6"/>
      <c r="Y1335" s="6"/>
      <c r="AB1335" s="6"/>
      <c r="AC1335" s="4" t="s">
        <v>228</v>
      </c>
      <c r="AD1335" s="6"/>
      <c r="AG1335" s="6"/>
      <c r="AH1335" s="4" t="s">
        <v>66</v>
      </c>
      <c r="AJ1335" s="13"/>
      <c r="AL1335" s="6"/>
    </row>
    <row r="1336" spans="1:38">
      <c r="C1336" s="24" t="s">
        <v>184</v>
      </c>
      <c r="E1336" s="5" t="s">
        <v>202</v>
      </c>
      <c r="F1336" s="1">
        <f>100*145</f>
        <v>14500</v>
      </c>
      <c r="H1336" s="5" t="s">
        <v>166</v>
      </c>
      <c r="J1336" s="1" t="s">
        <v>188</v>
      </c>
      <c r="K1336" s="1">
        <f>297*210</f>
        <v>62370</v>
      </c>
      <c r="M1336" s="1">
        <v>500</v>
      </c>
      <c r="N1336" s="5">
        <f>M1336</f>
        <v>500</v>
      </c>
      <c r="AB1336" s="5" t="s">
        <v>25</v>
      </c>
      <c r="AC1336" s="1">
        <v>5000</v>
      </c>
      <c r="AD1336" s="10" t="s">
        <v>75</v>
      </c>
      <c r="AF1336" s="1">
        <v>500</v>
      </c>
    </row>
    <row r="1337" spans="1:38">
      <c r="H1337" s="5" t="s">
        <v>167</v>
      </c>
      <c r="M1337" s="1">
        <v>600</v>
      </c>
      <c r="N1337" s="5">
        <f t="shared" ref="N1337:N1339" si="217">M1337</f>
        <v>600</v>
      </c>
      <c r="AB1337" s="5" t="s">
        <v>26</v>
      </c>
    </row>
    <row r="1338" spans="1:38">
      <c r="H1338" s="5" t="s">
        <v>100</v>
      </c>
      <c r="M1338" s="1">
        <v>760</v>
      </c>
      <c r="N1338" s="5">
        <f t="shared" si="217"/>
        <v>760</v>
      </c>
    </row>
    <row r="1339" spans="1:38">
      <c r="H1339" s="5" t="s">
        <v>102</v>
      </c>
      <c r="M1339" s="1">
        <v>1000</v>
      </c>
      <c r="N1339" s="5">
        <f t="shared" si="217"/>
        <v>1000</v>
      </c>
    </row>
    <row r="1341" spans="1:38">
      <c r="H1341" s="6" t="s">
        <v>168</v>
      </c>
      <c r="I1341" s="4"/>
      <c r="J1341" s="4"/>
      <c r="K1341" s="4"/>
      <c r="L1341" s="4"/>
      <c r="M1341" s="4" t="s">
        <v>226</v>
      </c>
      <c r="N1341" s="6"/>
      <c r="O1341" s="4"/>
      <c r="P1341" s="4"/>
      <c r="Q1341" s="4"/>
      <c r="R1341" s="4"/>
      <c r="S1341" s="6"/>
      <c r="T1341" s="4"/>
      <c r="U1341" s="4"/>
      <c r="V1341" s="4"/>
      <c r="W1341" s="4"/>
      <c r="X1341" s="4"/>
      <c r="Y1341" s="6"/>
      <c r="Z1341" s="4"/>
      <c r="AA1341" s="4"/>
      <c r="AB1341" s="6"/>
      <c r="AC1341" s="27"/>
      <c r="AD1341" s="63"/>
      <c r="AE1341" s="4"/>
      <c r="AF1341" s="4"/>
      <c r="AG1341" s="6"/>
      <c r="AH1341" s="4" t="s">
        <v>66</v>
      </c>
      <c r="AI1341" s="4"/>
      <c r="AJ1341" s="13"/>
      <c r="AK1341" s="27"/>
    </row>
    <row r="1342" spans="1:38">
      <c r="H1342" s="59" t="s">
        <v>169</v>
      </c>
      <c r="I1342" s="60" t="s">
        <v>170</v>
      </c>
      <c r="M1342" s="1">
        <v>1000</v>
      </c>
      <c r="N1342" s="37">
        <f>M1342/((297*210)/14500)</f>
        <v>232.48356581689913</v>
      </c>
      <c r="AB1342" s="5" t="s">
        <v>25</v>
      </c>
      <c r="AC1342" s="1">
        <v>5000</v>
      </c>
      <c r="AD1342" s="10" t="s">
        <v>75</v>
      </c>
      <c r="AF1342" s="1">
        <v>500</v>
      </c>
    </row>
    <row r="1343" spans="1:38">
      <c r="H1343" s="59" t="s">
        <v>169</v>
      </c>
      <c r="I1343" s="60" t="s">
        <v>171</v>
      </c>
      <c r="M1343" s="1">
        <v>1000</v>
      </c>
      <c r="N1343" s="37">
        <f t="shared" ref="N1343:N1345" si="218">M1343/((297*210)/14500)</f>
        <v>232.48356581689913</v>
      </c>
      <c r="AB1343" s="5" t="s">
        <v>26</v>
      </c>
    </row>
    <row r="1344" spans="1:38">
      <c r="H1344" s="59" t="s">
        <v>169</v>
      </c>
      <c r="I1344" s="60" t="s">
        <v>172</v>
      </c>
      <c r="M1344" s="1">
        <v>1000</v>
      </c>
      <c r="N1344" s="37">
        <f t="shared" si="218"/>
        <v>232.48356581689913</v>
      </c>
    </row>
    <row r="1345" spans="5:37">
      <c r="H1345" s="59" t="s">
        <v>169</v>
      </c>
      <c r="I1345" s="60" t="s">
        <v>173</v>
      </c>
      <c r="M1345" s="1">
        <v>1000</v>
      </c>
      <c r="N1345" s="37">
        <f t="shared" si="218"/>
        <v>232.48356581689913</v>
      </c>
    </row>
    <row r="1347" spans="5:37">
      <c r="H1347" s="6" t="s">
        <v>174</v>
      </c>
      <c r="I1347" s="4"/>
      <c r="J1347" s="4"/>
      <c r="K1347" s="4"/>
      <c r="L1347" s="4"/>
      <c r="M1347" s="4" t="s">
        <v>227</v>
      </c>
      <c r="N1347" s="6"/>
      <c r="O1347" s="4"/>
      <c r="P1347" s="4"/>
      <c r="Q1347" s="4"/>
      <c r="R1347" s="4"/>
      <c r="S1347" s="6"/>
      <c r="T1347" s="4"/>
      <c r="U1347" s="4"/>
      <c r="V1347" s="4"/>
      <c r="W1347" s="4"/>
      <c r="X1347" s="4"/>
      <c r="Y1347" s="6"/>
      <c r="Z1347" s="4"/>
      <c r="AA1347" s="4"/>
      <c r="AB1347" s="6"/>
      <c r="AC1347" s="4"/>
      <c r="AD1347" s="6"/>
      <c r="AE1347" s="4"/>
      <c r="AF1347" s="4"/>
      <c r="AG1347" s="6"/>
      <c r="AH1347" s="4" t="s">
        <v>66</v>
      </c>
      <c r="AI1347" s="4"/>
      <c r="AJ1347" s="13"/>
      <c r="AK1347" s="27"/>
    </row>
    <row r="1348" spans="5:37">
      <c r="H1348" s="59" t="s">
        <v>169</v>
      </c>
      <c r="I1348" s="60" t="s">
        <v>175</v>
      </c>
      <c r="J1348" s="60" t="s">
        <v>170</v>
      </c>
      <c r="K1348" s="61"/>
      <c r="L1348" s="61"/>
      <c r="M1348" s="1">
        <v>1500</v>
      </c>
      <c r="N1348" s="37">
        <f>M1348/(62370/14500)</f>
        <v>348.72534872534868</v>
      </c>
      <c r="AB1348" s="5" t="s">
        <v>25</v>
      </c>
      <c r="AC1348" s="1">
        <v>5000</v>
      </c>
      <c r="AD1348" s="10" t="s">
        <v>75</v>
      </c>
      <c r="AF1348" s="1">
        <v>500</v>
      </c>
    </row>
    <row r="1349" spans="5:37">
      <c r="H1349" s="59" t="s">
        <v>169</v>
      </c>
      <c r="I1349" s="60" t="s">
        <v>176</v>
      </c>
      <c r="J1349" s="60" t="s">
        <v>171</v>
      </c>
      <c r="K1349" s="61"/>
      <c r="L1349" s="61"/>
      <c r="M1349" s="1">
        <v>1500</v>
      </c>
      <c r="N1349" s="37">
        <f t="shared" ref="N1349:N1351" si="219">M1349/(62370/14500)</f>
        <v>348.72534872534868</v>
      </c>
      <c r="AB1349" s="5" t="s">
        <v>26</v>
      </c>
    </row>
    <row r="1350" spans="5:37">
      <c r="H1350" s="59" t="s">
        <v>169</v>
      </c>
      <c r="I1350" s="60" t="s">
        <v>177</v>
      </c>
      <c r="J1350" s="60" t="s">
        <v>172</v>
      </c>
      <c r="K1350" s="61"/>
      <c r="L1350" s="61"/>
      <c r="M1350" s="1">
        <v>1500</v>
      </c>
      <c r="N1350" s="37">
        <f t="shared" si="219"/>
        <v>348.72534872534868</v>
      </c>
    </row>
    <row r="1351" spans="5:37">
      <c r="H1351" s="59" t="s">
        <v>169</v>
      </c>
      <c r="I1351" s="60" t="s">
        <v>178</v>
      </c>
      <c r="J1351" s="60" t="s">
        <v>173</v>
      </c>
      <c r="K1351" s="61"/>
      <c r="L1351" s="61"/>
      <c r="M1351" s="1">
        <v>1500</v>
      </c>
      <c r="N1351" s="37">
        <f t="shared" si="219"/>
        <v>348.72534872534868</v>
      </c>
    </row>
    <row r="1353" spans="5:37">
      <c r="E1353" s="6" t="s">
        <v>71</v>
      </c>
      <c r="F1353" s="4"/>
      <c r="G1353" s="4"/>
      <c r="H1353" s="6" t="s">
        <v>101</v>
      </c>
      <c r="I1353" s="4"/>
      <c r="J1353" s="4"/>
      <c r="K1353" s="4"/>
      <c r="L1353" s="4"/>
      <c r="M1353" s="4"/>
      <c r="N1353" s="6"/>
      <c r="O1353" s="4"/>
      <c r="P1353" s="4"/>
      <c r="Q1353" s="4"/>
      <c r="R1353" s="4"/>
      <c r="S1353" s="6"/>
      <c r="T1353" s="4"/>
      <c r="U1353" s="4"/>
      <c r="V1353" s="4"/>
      <c r="W1353" s="4"/>
      <c r="X1353" s="4"/>
      <c r="Y1353" s="6"/>
      <c r="Z1353" s="4"/>
      <c r="AA1353" s="4"/>
      <c r="AB1353" s="6"/>
      <c r="AC1353" s="4"/>
      <c r="AD1353" s="6"/>
      <c r="AE1353" s="4"/>
      <c r="AF1353" s="4"/>
      <c r="AG1353" s="6"/>
      <c r="AH1353" s="4" t="s">
        <v>66</v>
      </c>
      <c r="AI1353" s="4"/>
      <c r="AJ1353" s="13"/>
      <c r="AK1353" s="4"/>
    </row>
    <row r="1354" spans="5:37">
      <c r="E1354" s="5" t="s">
        <v>202</v>
      </c>
      <c r="F1354" s="1">
        <f>130*295</f>
        <v>38350</v>
      </c>
      <c r="H1354" s="5" t="s">
        <v>166</v>
      </c>
      <c r="J1354" s="1" t="s">
        <v>188</v>
      </c>
      <c r="K1354" s="1">
        <f>297*210</f>
        <v>62370</v>
      </c>
      <c r="M1354" s="1">
        <v>500</v>
      </c>
      <c r="N1354" s="5">
        <f>M1354</f>
        <v>500</v>
      </c>
      <c r="AB1354" s="5" t="s">
        <v>25</v>
      </c>
      <c r="AC1354" s="1">
        <v>5000</v>
      </c>
      <c r="AD1354" s="10" t="s">
        <v>75</v>
      </c>
      <c r="AF1354" s="1">
        <v>500</v>
      </c>
    </row>
    <row r="1355" spans="5:37">
      <c r="H1355" s="5" t="s">
        <v>167</v>
      </c>
      <c r="M1355" s="1">
        <v>600</v>
      </c>
      <c r="N1355" s="5">
        <f t="shared" ref="N1355:N1357" si="220">M1355</f>
        <v>600</v>
      </c>
      <c r="AB1355" s="5" t="s">
        <v>26</v>
      </c>
    </row>
    <row r="1356" spans="5:37">
      <c r="H1356" s="5" t="s">
        <v>100</v>
      </c>
      <c r="M1356" s="1">
        <v>760</v>
      </c>
      <c r="N1356" s="5">
        <f t="shared" si="220"/>
        <v>760</v>
      </c>
    </row>
    <row r="1357" spans="5:37">
      <c r="H1357" s="5" t="s">
        <v>102</v>
      </c>
      <c r="M1357" s="1">
        <v>1000</v>
      </c>
      <c r="N1357" s="5">
        <f t="shared" si="220"/>
        <v>1000</v>
      </c>
    </row>
    <row r="1359" spans="5:37">
      <c r="H1359" s="6" t="s">
        <v>168</v>
      </c>
      <c r="I1359" s="4"/>
      <c r="J1359" s="4"/>
      <c r="K1359" s="4"/>
      <c r="L1359" s="4"/>
      <c r="M1359" s="4" t="s">
        <v>226</v>
      </c>
      <c r="N1359" s="6"/>
      <c r="O1359" s="4"/>
      <c r="P1359" s="4"/>
      <c r="Q1359" s="4"/>
      <c r="R1359" s="4"/>
      <c r="S1359" s="6"/>
      <c r="T1359" s="4"/>
      <c r="U1359" s="4"/>
      <c r="V1359" s="4"/>
      <c r="W1359" s="4"/>
      <c r="X1359" s="4"/>
      <c r="Y1359" s="6"/>
      <c r="Z1359" s="4"/>
      <c r="AA1359" s="4"/>
      <c r="AB1359" s="6"/>
      <c r="AC1359" s="4"/>
      <c r="AD1359" s="11"/>
      <c r="AE1359" s="4"/>
      <c r="AF1359" s="4"/>
      <c r="AG1359" s="6"/>
      <c r="AH1359" s="4" t="s">
        <v>66</v>
      </c>
      <c r="AI1359" s="4"/>
      <c r="AJ1359" s="13"/>
      <c r="AK1359" s="27"/>
    </row>
    <row r="1360" spans="5:37">
      <c r="H1360" s="59" t="s">
        <v>169</v>
      </c>
      <c r="I1360" s="60" t="s">
        <v>170</v>
      </c>
      <c r="M1360" s="1">
        <v>1000</v>
      </c>
      <c r="N1360" s="37">
        <f>M1360/(62370/38350)</f>
        <v>614.87894821228156</v>
      </c>
      <c r="AB1360" s="5" t="s">
        <v>25</v>
      </c>
      <c r="AC1360" s="1">
        <v>5000</v>
      </c>
      <c r="AD1360" s="10" t="s">
        <v>75</v>
      </c>
      <c r="AF1360" s="1">
        <v>500</v>
      </c>
    </row>
    <row r="1361" spans="5:37">
      <c r="H1361" s="59" t="s">
        <v>169</v>
      </c>
      <c r="I1361" s="60" t="s">
        <v>171</v>
      </c>
      <c r="M1361" s="1">
        <v>1000</v>
      </c>
      <c r="N1361" s="37">
        <f t="shared" ref="N1361:N1363" si="221">M1361/(62370/38350)</f>
        <v>614.87894821228156</v>
      </c>
      <c r="AB1361" s="5" t="s">
        <v>26</v>
      </c>
    </row>
    <row r="1362" spans="5:37">
      <c r="H1362" s="59" t="s">
        <v>169</v>
      </c>
      <c r="I1362" s="60" t="s">
        <v>172</v>
      </c>
      <c r="M1362" s="1">
        <v>1000</v>
      </c>
      <c r="N1362" s="37">
        <f t="shared" si="221"/>
        <v>614.87894821228156</v>
      </c>
    </row>
    <row r="1363" spans="5:37">
      <c r="H1363" s="59" t="s">
        <v>169</v>
      </c>
      <c r="I1363" s="60" t="s">
        <v>173</v>
      </c>
      <c r="M1363" s="1">
        <v>1000</v>
      </c>
      <c r="N1363" s="37">
        <f t="shared" si="221"/>
        <v>614.87894821228156</v>
      </c>
    </row>
    <row r="1365" spans="5:37">
      <c r="H1365" s="6" t="s">
        <v>174</v>
      </c>
      <c r="I1365" s="4"/>
      <c r="J1365" s="4"/>
      <c r="K1365" s="4"/>
      <c r="L1365" s="4"/>
      <c r="M1365" s="4" t="s">
        <v>227</v>
      </c>
      <c r="N1365" s="6"/>
      <c r="O1365" s="4"/>
      <c r="P1365" s="4"/>
      <c r="Q1365" s="4"/>
      <c r="R1365" s="4"/>
      <c r="S1365" s="6"/>
      <c r="T1365" s="4"/>
      <c r="U1365" s="4"/>
      <c r="V1365" s="4"/>
      <c r="W1365" s="4"/>
      <c r="X1365" s="4"/>
      <c r="Y1365" s="6"/>
      <c r="Z1365" s="4"/>
      <c r="AA1365" s="4"/>
      <c r="AB1365" s="6"/>
      <c r="AC1365" s="4"/>
      <c r="AD1365" s="6"/>
      <c r="AE1365" s="4"/>
      <c r="AF1365" s="4"/>
      <c r="AG1365" s="6"/>
      <c r="AH1365" s="4" t="s">
        <v>66</v>
      </c>
      <c r="AI1365" s="4"/>
      <c r="AJ1365" s="13"/>
      <c r="AK1365" s="27"/>
    </row>
    <row r="1366" spans="5:37">
      <c r="H1366" s="59" t="s">
        <v>169</v>
      </c>
      <c r="I1366" s="60" t="s">
        <v>175</v>
      </c>
      <c r="J1366" s="60" t="s">
        <v>170</v>
      </c>
      <c r="K1366" s="61"/>
      <c r="L1366" s="61"/>
      <c r="M1366" s="1">
        <v>1500</v>
      </c>
      <c r="N1366" s="37">
        <f>M1366/(62370/38350)</f>
        <v>922.31842231842222</v>
      </c>
      <c r="AB1366" s="5" t="s">
        <v>25</v>
      </c>
      <c r="AC1366" s="1">
        <v>5000</v>
      </c>
      <c r="AD1366" s="10" t="s">
        <v>75</v>
      </c>
      <c r="AF1366" s="1">
        <v>500</v>
      </c>
    </row>
    <row r="1367" spans="5:37">
      <c r="H1367" s="59" t="s">
        <v>169</v>
      </c>
      <c r="I1367" s="60" t="s">
        <v>176</v>
      </c>
      <c r="J1367" s="60" t="s">
        <v>171</v>
      </c>
      <c r="K1367" s="61"/>
      <c r="L1367" s="61"/>
      <c r="M1367" s="1">
        <v>1500</v>
      </c>
      <c r="N1367" s="37">
        <f t="shared" ref="N1367:N1369" si="222">M1367/(62370/38350)</f>
        <v>922.31842231842222</v>
      </c>
      <c r="AB1367" s="5" t="s">
        <v>26</v>
      </c>
    </row>
    <row r="1368" spans="5:37">
      <c r="H1368" s="59" t="s">
        <v>169</v>
      </c>
      <c r="I1368" s="60" t="s">
        <v>177</v>
      </c>
      <c r="J1368" s="60" t="s">
        <v>172</v>
      </c>
      <c r="K1368" s="61"/>
      <c r="L1368" s="61"/>
      <c r="M1368" s="1">
        <v>1500</v>
      </c>
      <c r="N1368" s="37">
        <f t="shared" si="222"/>
        <v>922.31842231842222</v>
      </c>
    </row>
    <row r="1369" spans="5:37">
      <c r="H1369" s="59" t="s">
        <v>169</v>
      </c>
      <c r="I1369" s="60" t="s">
        <v>178</v>
      </c>
      <c r="J1369" s="60" t="s">
        <v>173</v>
      </c>
      <c r="K1369" s="61"/>
      <c r="L1369" s="61"/>
      <c r="M1369" s="1">
        <v>1500</v>
      </c>
      <c r="N1369" s="37">
        <f t="shared" si="222"/>
        <v>922.31842231842222</v>
      </c>
    </row>
    <row r="1371" spans="5:37">
      <c r="E1371" s="6" t="s">
        <v>72</v>
      </c>
      <c r="F1371" s="4"/>
      <c r="G1371" s="4"/>
      <c r="H1371" s="6" t="s">
        <v>101</v>
      </c>
      <c r="I1371" s="4"/>
      <c r="J1371" s="4"/>
      <c r="K1371" s="4"/>
      <c r="L1371" s="4"/>
      <c r="M1371" s="4"/>
      <c r="N1371" s="6"/>
      <c r="O1371" s="4"/>
      <c r="P1371" s="4"/>
      <c r="Q1371" s="4"/>
      <c r="R1371" s="4"/>
      <c r="S1371" s="6"/>
      <c r="T1371" s="4"/>
      <c r="U1371" s="4"/>
      <c r="V1371" s="4"/>
      <c r="W1371" s="4"/>
      <c r="X1371" s="4"/>
      <c r="Y1371" s="6"/>
      <c r="Z1371" s="4"/>
      <c r="AA1371" s="4"/>
      <c r="AB1371" s="6"/>
      <c r="AC1371" s="4"/>
      <c r="AD1371" s="6"/>
      <c r="AE1371" s="4"/>
      <c r="AF1371" s="4"/>
      <c r="AG1371" s="6"/>
      <c r="AH1371" s="4" t="s">
        <v>66</v>
      </c>
      <c r="AI1371" s="4"/>
      <c r="AJ1371" s="13"/>
      <c r="AK1371" s="4"/>
    </row>
    <row r="1372" spans="5:37">
      <c r="E1372" s="5" t="s">
        <v>202</v>
      </c>
      <c r="F1372" s="1">
        <f>140*200</f>
        <v>28000</v>
      </c>
      <c r="H1372" s="5" t="s">
        <v>166</v>
      </c>
      <c r="J1372" s="1" t="s">
        <v>188</v>
      </c>
      <c r="K1372" s="1">
        <f>297*210</f>
        <v>62370</v>
      </c>
      <c r="M1372" s="1">
        <v>500</v>
      </c>
      <c r="N1372" s="5">
        <f>M1372</f>
        <v>500</v>
      </c>
      <c r="AB1372" s="5" t="s">
        <v>25</v>
      </c>
      <c r="AC1372" s="1">
        <v>5000</v>
      </c>
      <c r="AD1372" s="10" t="s">
        <v>75</v>
      </c>
      <c r="AF1372" s="1">
        <v>500</v>
      </c>
    </row>
    <row r="1373" spans="5:37">
      <c r="H1373" s="5" t="s">
        <v>167</v>
      </c>
      <c r="M1373" s="1">
        <v>600</v>
      </c>
      <c r="N1373" s="5">
        <f t="shared" ref="N1373:N1375" si="223">M1373</f>
        <v>600</v>
      </c>
      <c r="AB1373" s="5" t="s">
        <v>26</v>
      </c>
    </row>
    <row r="1374" spans="5:37">
      <c r="H1374" s="5" t="s">
        <v>100</v>
      </c>
      <c r="M1374" s="1">
        <v>760</v>
      </c>
      <c r="N1374" s="5">
        <f t="shared" si="223"/>
        <v>760</v>
      </c>
    </row>
    <row r="1375" spans="5:37">
      <c r="H1375" s="5" t="s">
        <v>102</v>
      </c>
      <c r="M1375" s="1">
        <v>1000</v>
      </c>
      <c r="N1375" s="5">
        <f t="shared" si="223"/>
        <v>1000</v>
      </c>
    </row>
    <row r="1377" spans="5:37">
      <c r="H1377" s="6" t="s">
        <v>168</v>
      </c>
      <c r="I1377" s="4"/>
      <c r="J1377" s="4"/>
      <c r="K1377" s="4"/>
      <c r="L1377" s="4"/>
      <c r="M1377" s="4" t="s">
        <v>226</v>
      </c>
      <c r="N1377" s="6"/>
      <c r="O1377" s="4"/>
      <c r="P1377" s="4"/>
      <c r="Q1377" s="4"/>
      <c r="R1377" s="4"/>
      <c r="S1377" s="6"/>
      <c r="T1377" s="4"/>
      <c r="U1377" s="4"/>
      <c r="V1377" s="4"/>
      <c r="W1377" s="4"/>
      <c r="X1377" s="4"/>
      <c r="Y1377" s="6"/>
      <c r="Z1377" s="4"/>
      <c r="AA1377" s="4"/>
      <c r="AB1377" s="6"/>
      <c r="AC1377" s="4"/>
      <c r="AD1377" s="11"/>
      <c r="AE1377" s="4"/>
      <c r="AF1377" s="4"/>
      <c r="AG1377" s="6"/>
      <c r="AH1377" s="4" t="s">
        <v>66</v>
      </c>
      <c r="AI1377" s="4"/>
      <c r="AJ1377" s="13"/>
      <c r="AK1377" s="27"/>
    </row>
    <row r="1378" spans="5:37">
      <c r="H1378" s="59" t="s">
        <v>169</v>
      </c>
      <c r="I1378" s="60" t="s">
        <v>170</v>
      </c>
      <c r="M1378" s="1">
        <v>1000</v>
      </c>
      <c r="N1378" s="37">
        <f>M1378/(62370/28000)</f>
        <v>448.93378226711559</v>
      </c>
      <c r="AB1378" s="5" t="s">
        <v>25</v>
      </c>
      <c r="AC1378" s="1">
        <v>5000</v>
      </c>
      <c r="AD1378" s="10" t="s">
        <v>75</v>
      </c>
      <c r="AF1378" s="1">
        <v>500</v>
      </c>
    </row>
    <row r="1379" spans="5:37">
      <c r="H1379" s="59" t="s">
        <v>169</v>
      </c>
      <c r="I1379" s="60" t="s">
        <v>171</v>
      </c>
      <c r="M1379" s="1">
        <v>1000</v>
      </c>
      <c r="N1379" s="37">
        <f t="shared" ref="N1379:N1381" si="224">M1379/(62370/28000)</f>
        <v>448.93378226711559</v>
      </c>
      <c r="AB1379" s="5" t="s">
        <v>26</v>
      </c>
    </row>
    <row r="1380" spans="5:37">
      <c r="H1380" s="59" t="s">
        <v>169</v>
      </c>
      <c r="I1380" s="60" t="s">
        <v>172</v>
      </c>
      <c r="M1380" s="1">
        <v>1000</v>
      </c>
      <c r="N1380" s="37">
        <f t="shared" si="224"/>
        <v>448.93378226711559</v>
      </c>
    </row>
    <row r="1381" spans="5:37">
      <c r="H1381" s="59" t="s">
        <v>169</v>
      </c>
      <c r="I1381" s="60" t="s">
        <v>173</v>
      </c>
      <c r="M1381" s="1">
        <v>1000</v>
      </c>
      <c r="N1381" s="37">
        <f t="shared" si="224"/>
        <v>448.93378226711559</v>
      </c>
    </row>
    <row r="1383" spans="5:37">
      <c r="H1383" s="6" t="s">
        <v>174</v>
      </c>
      <c r="I1383" s="4"/>
      <c r="J1383" s="4"/>
      <c r="K1383" s="4"/>
      <c r="L1383" s="4"/>
      <c r="M1383" s="4" t="s">
        <v>227</v>
      </c>
      <c r="N1383" s="6"/>
      <c r="O1383" s="4"/>
      <c r="P1383" s="4"/>
      <c r="Q1383" s="4"/>
      <c r="R1383" s="4"/>
      <c r="S1383" s="6"/>
      <c r="T1383" s="4"/>
      <c r="U1383" s="4"/>
      <c r="V1383" s="4"/>
      <c r="W1383" s="4"/>
      <c r="X1383" s="4"/>
      <c r="Y1383" s="6"/>
      <c r="Z1383" s="4"/>
      <c r="AA1383" s="4"/>
      <c r="AB1383" s="6"/>
      <c r="AC1383" s="4"/>
      <c r="AD1383" s="6"/>
      <c r="AE1383" s="4"/>
      <c r="AF1383" s="4"/>
      <c r="AG1383" s="6"/>
      <c r="AH1383" s="4" t="s">
        <v>66</v>
      </c>
      <c r="AI1383" s="4"/>
      <c r="AJ1383" s="13"/>
      <c r="AK1383" s="27"/>
    </row>
    <row r="1384" spans="5:37">
      <c r="H1384" s="59" t="s">
        <v>169</v>
      </c>
      <c r="I1384" s="60" t="s">
        <v>175</v>
      </c>
      <c r="J1384" s="60" t="s">
        <v>170</v>
      </c>
      <c r="K1384" s="61"/>
      <c r="L1384" s="61"/>
      <c r="M1384" s="1">
        <v>1500</v>
      </c>
      <c r="N1384" s="37">
        <f>M1384/(62370/28000)</f>
        <v>673.40067340067344</v>
      </c>
      <c r="AB1384" s="5" t="s">
        <v>25</v>
      </c>
      <c r="AC1384" s="1">
        <v>5000</v>
      </c>
      <c r="AD1384" s="10" t="s">
        <v>75</v>
      </c>
      <c r="AF1384" s="1">
        <v>500</v>
      </c>
    </row>
    <row r="1385" spans="5:37">
      <c r="H1385" s="59" t="s">
        <v>169</v>
      </c>
      <c r="I1385" s="60" t="s">
        <v>176</v>
      </c>
      <c r="J1385" s="60" t="s">
        <v>171</v>
      </c>
      <c r="K1385" s="61"/>
      <c r="L1385" s="61"/>
      <c r="M1385" s="1">
        <v>1500</v>
      </c>
      <c r="N1385" s="37">
        <f t="shared" ref="N1385:N1387" si="225">M1385/(62370/28000)</f>
        <v>673.40067340067344</v>
      </c>
      <c r="AB1385" s="5" t="s">
        <v>26</v>
      </c>
    </row>
    <row r="1386" spans="5:37">
      <c r="H1386" s="59" t="s">
        <v>169</v>
      </c>
      <c r="I1386" s="60" t="s">
        <v>177</v>
      </c>
      <c r="J1386" s="60" t="s">
        <v>172</v>
      </c>
      <c r="K1386" s="61"/>
      <c r="L1386" s="61"/>
      <c r="M1386" s="1">
        <v>1500</v>
      </c>
      <c r="N1386" s="37">
        <f t="shared" si="225"/>
        <v>673.40067340067344</v>
      </c>
    </row>
    <row r="1387" spans="5:37">
      <c r="H1387" s="59" t="s">
        <v>169</v>
      </c>
      <c r="I1387" s="60" t="s">
        <v>178</v>
      </c>
      <c r="J1387" s="60" t="s">
        <v>173</v>
      </c>
      <c r="K1387" s="61"/>
      <c r="L1387" s="61"/>
      <c r="M1387" s="1">
        <v>1500</v>
      </c>
      <c r="N1387" s="37">
        <f t="shared" si="225"/>
        <v>673.40067340067344</v>
      </c>
    </row>
    <row r="1389" spans="5:37">
      <c r="E1389" s="6" t="s">
        <v>74</v>
      </c>
      <c r="F1389" s="4"/>
      <c r="G1389" s="4"/>
      <c r="H1389" s="6"/>
      <c r="I1389" s="4"/>
      <c r="J1389" s="4"/>
      <c r="K1389" s="4"/>
      <c r="L1389" s="4"/>
      <c r="M1389" s="4"/>
      <c r="N1389" s="6"/>
      <c r="O1389" s="4"/>
      <c r="P1389" s="4"/>
      <c r="Q1389" s="4"/>
      <c r="R1389" s="4"/>
      <c r="S1389" s="6"/>
      <c r="T1389" s="4"/>
      <c r="U1389" s="4"/>
      <c r="V1389" s="4"/>
      <c r="W1389" s="4"/>
      <c r="X1389" s="4"/>
      <c r="Y1389" s="6"/>
      <c r="Z1389" s="4"/>
      <c r="AA1389" s="4"/>
      <c r="AB1389" s="6"/>
      <c r="AC1389" s="4"/>
      <c r="AD1389" s="6"/>
      <c r="AE1389" s="4"/>
      <c r="AF1389" s="4"/>
      <c r="AG1389" s="6"/>
      <c r="AH1389" s="4" t="s">
        <v>66</v>
      </c>
      <c r="AI1389" s="4"/>
      <c r="AJ1389" s="13"/>
      <c r="AK1389" s="4"/>
    </row>
    <row r="1390" spans="5:37">
      <c r="E1390" s="5" t="s">
        <v>202</v>
      </c>
      <c r="F1390" s="1">
        <f>148*206</f>
        <v>30488</v>
      </c>
      <c r="H1390" s="5" t="s">
        <v>166</v>
      </c>
      <c r="J1390" s="1" t="s">
        <v>188</v>
      </c>
      <c r="K1390" s="1">
        <f>297*210</f>
        <v>62370</v>
      </c>
      <c r="M1390" s="1">
        <v>500</v>
      </c>
      <c r="N1390" s="5">
        <f>M1390</f>
        <v>500</v>
      </c>
      <c r="AB1390" s="5" t="s">
        <v>25</v>
      </c>
      <c r="AC1390" s="1">
        <v>5000</v>
      </c>
      <c r="AD1390" s="10" t="s">
        <v>75</v>
      </c>
      <c r="AF1390" s="1">
        <v>500</v>
      </c>
    </row>
    <row r="1391" spans="5:37">
      <c r="H1391" s="5" t="s">
        <v>167</v>
      </c>
      <c r="M1391" s="1">
        <v>600</v>
      </c>
      <c r="N1391" s="5">
        <f t="shared" ref="N1391:N1393" si="226">M1391</f>
        <v>600</v>
      </c>
      <c r="AB1391" s="5" t="s">
        <v>26</v>
      </c>
    </row>
    <row r="1392" spans="5:37">
      <c r="H1392" s="5" t="s">
        <v>100</v>
      </c>
      <c r="M1392" s="1">
        <v>760</v>
      </c>
      <c r="N1392" s="5">
        <f t="shared" si="226"/>
        <v>760</v>
      </c>
    </row>
    <row r="1393" spans="5:37">
      <c r="H1393" s="5" t="s">
        <v>102</v>
      </c>
      <c r="M1393" s="1">
        <v>1000</v>
      </c>
      <c r="N1393" s="5">
        <f t="shared" si="226"/>
        <v>1000</v>
      </c>
    </row>
    <row r="1395" spans="5:37">
      <c r="H1395" s="6" t="s">
        <v>168</v>
      </c>
      <c r="I1395" s="4"/>
      <c r="J1395" s="4"/>
      <c r="K1395" s="4"/>
      <c r="L1395" s="4"/>
      <c r="M1395" s="4" t="s">
        <v>226</v>
      </c>
      <c r="N1395" s="6"/>
      <c r="O1395" s="4"/>
      <c r="P1395" s="4"/>
      <c r="Q1395" s="4"/>
      <c r="R1395" s="4"/>
      <c r="S1395" s="6"/>
      <c r="T1395" s="4"/>
      <c r="U1395" s="4"/>
      <c r="V1395" s="4"/>
      <c r="W1395" s="4"/>
      <c r="X1395" s="4"/>
      <c r="Y1395" s="6"/>
      <c r="Z1395" s="4"/>
      <c r="AA1395" s="4"/>
      <c r="AB1395" s="6"/>
      <c r="AC1395" s="4"/>
      <c r="AD1395" s="11"/>
      <c r="AE1395" s="4"/>
      <c r="AF1395" s="4"/>
      <c r="AG1395" s="6"/>
      <c r="AH1395" s="4" t="s">
        <v>66</v>
      </c>
      <c r="AI1395" s="4"/>
      <c r="AJ1395" s="13"/>
      <c r="AK1395" s="27"/>
    </row>
    <row r="1396" spans="5:37">
      <c r="H1396" s="59" t="s">
        <v>169</v>
      </c>
      <c r="I1396" s="60" t="s">
        <v>170</v>
      </c>
      <c r="M1396" s="1">
        <v>1000</v>
      </c>
      <c r="N1396" s="37">
        <f>M1396/(62370/30488)</f>
        <v>488.82475549142214</v>
      </c>
      <c r="AB1396" s="5" t="s">
        <v>25</v>
      </c>
      <c r="AC1396" s="1">
        <v>5000</v>
      </c>
      <c r="AD1396" s="10" t="s">
        <v>75</v>
      </c>
      <c r="AF1396" s="1">
        <v>500</v>
      </c>
    </row>
    <row r="1397" spans="5:37">
      <c r="H1397" s="59" t="s">
        <v>169</v>
      </c>
      <c r="I1397" s="60" t="s">
        <v>171</v>
      </c>
      <c r="M1397" s="1">
        <v>1000</v>
      </c>
      <c r="N1397" s="37">
        <f t="shared" ref="N1397:N1399" si="227">M1397/(62370/30488)</f>
        <v>488.82475549142214</v>
      </c>
      <c r="AB1397" s="5" t="s">
        <v>26</v>
      </c>
    </row>
    <row r="1398" spans="5:37">
      <c r="H1398" s="59" t="s">
        <v>169</v>
      </c>
      <c r="I1398" s="60" t="s">
        <v>172</v>
      </c>
      <c r="M1398" s="1">
        <v>1000</v>
      </c>
      <c r="N1398" s="37">
        <f t="shared" si="227"/>
        <v>488.82475549142214</v>
      </c>
    </row>
    <row r="1399" spans="5:37">
      <c r="H1399" s="59" t="s">
        <v>169</v>
      </c>
      <c r="I1399" s="60" t="s">
        <v>173</v>
      </c>
      <c r="M1399" s="1">
        <v>1000</v>
      </c>
      <c r="N1399" s="37">
        <f t="shared" si="227"/>
        <v>488.82475549142214</v>
      </c>
    </row>
    <row r="1401" spans="5:37">
      <c r="H1401" s="6" t="s">
        <v>174</v>
      </c>
      <c r="I1401" s="4"/>
      <c r="J1401" s="4"/>
      <c r="K1401" s="4"/>
      <c r="L1401" s="4"/>
      <c r="M1401" s="4" t="s">
        <v>227</v>
      </c>
      <c r="N1401" s="6"/>
      <c r="O1401" s="4"/>
      <c r="P1401" s="4"/>
      <c r="Q1401" s="4"/>
      <c r="R1401" s="4"/>
      <c r="S1401" s="6"/>
      <c r="T1401" s="4"/>
      <c r="U1401" s="4"/>
      <c r="V1401" s="4"/>
      <c r="W1401" s="4"/>
      <c r="X1401" s="4"/>
      <c r="Y1401" s="6"/>
      <c r="Z1401" s="4"/>
      <c r="AA1401" s="4"/>
      <c r="AB1401" s="6"/>
      <c r="AC1401" s="4"/>
      <c r="AD1401" s="6"/>
      <c r="AE1401" s="4"/>
      <c r="AF1401" s="4">
        <v>500</v>
      </c>
      <c r="AG1401" s="6"/>
      <c r="AH1401" s="4" t="s">
        <v>66</v>
      </c>
      <c r="AI1401" s="4"/>
      <c r="AJ1401" s="13"/>
      <c r="AK1401" s="27"/>
    </row>
    <row r="1402" spans="5:37">
      <c r="H1402" s="59" t="s">
        <v>169</v>
      </c>
      <c r="I1402" s="60" t="s">
        <v>175</v>
      </c>
      <c r="J1402" s="60" t="s">
        <v>170</v>
      </c>
      <c r="K1402" s="61"/>
      <c r="L1402" s="61"/>
      <c r="M1402" s="1">
        <v>1500</v>
      </c>
      <c r="N1402" s="37">
        <f>M1402/(62370/30488)</f>
        <v>733.23713323713321</v>
      </c>
      <c r="AB1402" s="5" t="s">
        <v>25</v>
      </c>
      <c r="AC1402" s="1">
        <v>5000</v>
      </c>
      <c r="AD1402" s="10" t="s">
        <v>75</v>
      </c>
    </row>
    <row r="1403" spans="5:37">
      <c r="H1403" s="59" t="s">
        <v>169</v>
      </c>
      <c r="I1403" s="60" t="s">
        <v>176</v>
      </c>
      <c r="J1403" s="60" t="s">
        <v>171</v>
      </c>
      <c r="K1403" s="61"/>
      <c r="L1403" s="61"/>
      <c r="M1403" s="1">
        <v>1500</v>
      </c>
      <c r="N1403" s="37">
        <f t="shared" ref="N1403:N1405" si="228">M1403/(62370/30488)</f>
        <v>733.23713323713321</v>
      </c>
      <c r="AB1403" s="5" t="s">
        <v>26</v>
      </c>
    </row>
    <row r="1404" spans="5:37">
      <c r="H1404" s="59" t="s">
        <v>169</v>
      </c>
      <c r="I1404" s="60" t="s">
        <v>177</v>
      </c>
      <c r="J1404" s="60" t="s">
        <v>172</v>
      </c>
      <c r="K1404" s="61"/>
      <c r="L1404" s="61"/>
      <c r="M1404" s="1">
        <v>1500</v>
      </c>
      <c r="N1404" s="37">
        <f t="shared" si="228"/>
        <v>733.23713323713321</v>
      </c>
    </row>
    <row r="1405" spans="5:37">
      <c r="H1405" s="59" t="s">
        <v>169</v>
      </c>
      <c r="I1405" s="60" t="s">
        <v>178</v>
      </c>
      <c r="J1405" s="60" t="s">
        <v>173</v>
      </c>
      <c r="K1405" s="61"/>
      <c r="L1405" s="61"/>
      <c r="M1405" s="1">
        <v>1500</v>
      </c>
      <c r="N1405" s="37">
        <f t="shared" si="228"/>
        <v>733.23713323713321</v>
      </c>
    </row>
    <row r="1407" spans="5:37">
      <c r="E1407" s="6" t="s">
        <v>73</v>
      </c>
      <c r="F1407" s="4"/>
      <c r="G1407" s="4"/>
      <c r="H1407" s="6"/>
      <c r="I1407" s="4"/>
      <c r="J1407" s="4"/>
      <c r="K1407" s="4"/>
      <c r="L1407" s="4"/>
      <c r="M1407" s="4"/>
      <c r="N1407" s="6"/>
      <c r="O1407" s="4"/>
      <c r="P1407" s="4"/>
      <c r="Q1407" s="4"/>
      <c r="R1407" s="4"/>
      <c r="S1407" s="6"/>
      <c r="T1407" s="4"/>
      <c r="U1407" s="4"/>
      <c r="V1407" s="4"/>
      <c r="W1407" s="4"/>
      <c r="X1407" s="4"/>
      <c r="Y1407" s="6"/>
      <c r="Z1407" s="4"/>
      <c r="AA1407" s="4"/>
      <c r="AB1407" s="6"/>
      <c r="AC1407" s="4"/>
      <c r="AD1407" s="6"/>
      <c r="AE1407" s="4"/>
      <c r="AF1407" s="4"/>
      <c r="AG1407" s="6"/>
      <c r="AH1407" s="4" t="s">
        <v>66</v>
      </c>
      <c r="AI1407" s="4"/>
      <c r="AJ1407" s="13"/>
      <c r="AK1407" s="4"/>
    </row>
    <row r="1408" spans="5:37">
      <c r="E1408" s="5" t="s">
        <v>202</v>
      </c>
      <c r="F1408" s="1">
        <f>200*295</f>
        <v>59000</v>
      </c>
      <c r="H1408" s="5" t="s">
        <v>166</v>
      </c>
      <c r="M1408" s="1">
        <v>500</v>
      </c>
      <c r="N1408" s="5">
        <f>M1408</f>
        <v>500</v>
      </c>
      <c r="AB1408" s="5" t="s">
        <v>25</v>
      </c>
      <c r="AC1408" s="1">
        <v>5000</v>
      </c>
      <c r="AD1408" s="10" t="s">
        <v>75</v>
      </c>
      <c r="AF1408" s="1">
        <v>500</v>
      </c>
    </row>
    <row r="1409" spans="8:37">
      <c r="H1409" s="5" t="s">
        <v>167</v>
      </c>
      <c r="M1409" s="1">
        <v>600</v>
      </c>
      <c r="N1409" s="5">
        <f t="shared" ref="N1409:N1411" si="229">M1409</f>
        <v>600</v>
      </c>
      <c r="AB1409" s="5" t="s">
        <v>26</v>
      </c>
    </row>
    <row r="1410" spans="8:37">
      <c r="H1410" s="5" t="s">
        <v>100</v>
      </c>
      <c r="M1410" s="1">
        <v>760</v>
      </c>
      <c r="N1410" s="5">
        <f t="shared" si="229"/>
        <v>760</v>
      </c>
    </row>
    <row r="1411" spans="8:37">
      <c r="H1411" s="5" t="s">
        <v>102</v>
      </c>
      <c r="M1411" s="1">
        <v>1000</v>
      </c>
      <c r="N1411" s="5">
        <f t="shared" si="229"/>
        <v>1000</v>
      </c>
    </row>
    <row r="1413" spans="8:37">
      <c r="H1413" s="6" t="s">
        <v>168</v>
      </c>
      <c r="I1413" s="4"/>
      <c r="J1413" s="4"/>
      <c r="K1413" s="4"/>
      <c r="L1413" s="4"/>
      <c r="M1413" s="4" t="s">
        <v>226</v>
      </c>
      <c r="N1413" s="6"/>
      <c r="O1413" s="4"/>
      <c r="P1413" s="4"/>
      <c r="Q1413" s="4"/>
      <c r="R1413" s="4"/>
      <c r="S1413" s="6"/>
      <c r="T1413" s="4"/>
      <c r="U1413" s="4"/>
      <c r="V1413" s="4"/>
      <c r="W1413" s="4"/>
      <c r="X1413" s="4"/>
      <c r="Y1413" s="6"/>
      <c r="Z1413" s="4"/>
      <c r="AA1413" s="4"/>
      <c r="AB1413" s="6"/>
      <c r="AC1413" s="4"/>
      <c r="AD1413" s="11"/>
      <c r="AE1413" s="4"/>
      <c r="AF1413" s="4"/>
      <c r="AG1413" s="6"/>
      <c r="AH1413" s="4" t="s">
        <v>66</v>
      </c>
      <c r="AI1413" s="4"/>
      <c r="AJ1413" s="13"/>
      <c r="AK1413" s="27"/>
    </row>
    <row r="1414" spans="8:37">
      <c r="H1414" s="59" t="s">
        <v>169</v>
      </c>
      <c r="I1414" s="60" t="s">
        <v>170</v>
      </c>
      <c r="M1414" s="1">
        <v>1000</v>
      </c>
      <c r="N1414" s="5">
        <f>M1414</f>
        <v>1000</v>
      </c>
      <c r="AB1414" s="5" t="s">
        <v>25</v>
      </c>
      <c r="AC1414" s="1">
        <v>5000</v>
      </c>
      <c r="AD1414" s="10" t="s">
        <v>75</v>
      </c>
      <c r="AF1414" s="1">
        <v>500</v>
      </c>
    </row>
    <row r="1415" spans="8:37">
      <c r="H1415" s="59" t="s">
        <v>169</v>
      </c>
      <c r="I1415" s="60" t="s">
        <v>171</v>
      </c>
      <c r="M1415" s="1">
        <v>1000</v>
      </c>
      <c r="N1415" s="5">
        <f t="shared" ref="N1415:N1417" si="230">M1415</f>
        <v>1000</v>
      </c>
      <c r="AB1415" s="5" t="s">
        <v>26</v>
      </c>
    </row>
    <row r="1416" spans="8:37">
      <c r="H1416" s="59" t="s">
        <v>169</v>
      </c>
      <c r="I1416" s="60" t="s">
        <v>172</v>
      </c>
      <c r="M1416" s="1">
        <v>1000</v>
      </c>
      <c r="N1416" s="5">
        <f t="shared" si="230"/>
        <v>1000</v>
      </c>
    </row>
    <row r="1417" spans="8:37">
      <c r="H1417" s="59" t="s">
        <v>169</v>
      </c>
      <c r="I1417" s="60" t="s">
        <v>173</v>
      </c>
      <c r="M1417" s="1">
        <v>1000</v>
      </c>
      <c r="N1417" s="5">
        <f t="shared" si="230"/>
        <v>1000</v>
      </c>
    </row>
    <row r="1419" spans="8:37">
      <c r="H1419" s="6" t="s">
        <v>174</v>
      </c>
      <c r="I1419" s="4"/>
      <c r="J1419" s="4"/>
      <c r="K1419" s="4"/>
      <c r="L1419" s="4"/>
      <c r="M1419" s="4" t="s">
        <v>227</v>
      </c>
      <c r="N1419" s="6"/>
      <c r="O1419" s="4"/>
      <c r="P1419" s="4"/>
      <c r="Q1419" s="4"/>
      <c r="R1419" s="4"/>
      <c r="S1419" s="6"/>
      <c r="T1419" s="4"/>
      <c r="U1419" s="4"/>
      <c r="V1419" s="4"/>
      <c r="W1419" s="4"/>
      <c r="X1419" s="4"/>
      <c r="Y1419" s="6"/>
      <c r="Z1419" s="4"/>
      <c r="AA1419" s="4"/>
      <c r="AB1419" s="6"/>
      <c r="AC1419" s="4"/>
      <c r="AD1419" s="6"/>
      <c r="AE1419" s="4"/>
      <c r="AF1419" s="4"/>
      <c r="AG1419" s="6"/>
      <c r="AH1419" s="4" t="s">
        <v>66</v>
      </c>
      <c r="AI1419" s="4"/>
      <c r="AJ1419" s="13"/>
      <c r="AK1419" s="27"/>
    </row>
    <row r="1420" spans="8:37">
      <c r="H1420" s="59" t="s">
        <v>169</v>
      </c>
      <c r="I1420" s="60" t="s">
        <v>175</v>
      </c>
      <c r="J1420" s="60" t="s">
        <v>170</v>
      </c>
      <c r="K1420" s="61"/>
      <c r="L1420" s="61"/>
      <c r="M1420" s="1">
        <v>1500</v>
      </c>
      <c r="N1420" s="5">
        <f>M1420</f>
        <v>1500</v>
      </c>
      <c r="AB1420" s="5" t="s">
        <v>25</v>
      </c>
      <c r="AC1420" s="1">
        <v>5000</v>
      </c>
      <c r="AD1420" s="10" t="s">
        <v>75</v>
      </c>
      <c r="AF1420" s="1">
        <v>500</v>
      </c>
    </row>
    <row r="1421" spans="8:37">
      <c r="H1421" s="59" t="s">
        <v>169</v>
      </c>
      <c r="I1421" s="60" t="s">
        <v>176</v>
      </c>
      <c r="J1421" s="60" t="s">
        <v>171</v>
      </c>
      <c r="K1421" s="61"/>
      <c r="L1421" s="61"/>
      <c r="M1421" s="1">
        <v>1500</v>
      </c>
      <c r="N1421" s="5">
        <f t="shared" ref="N1421:N1423" si="231">M1421</f>
        <v>1500</v>
      </c>
      <c r="AB1421" s="5" t="s">
        <v>26</v>
      </c>
    </row>
    <row r="1422" spans="8:37">
      <c r="H1422" s="59" t="s">
        <v>169</v>
      </c>
      <c r="I1422" s="60" t="s">
        <v>177</v>
      </c>
      <c r="J1422" s="60" t="s">
        <v>172</v>
      </c>
      <c r="K1422" s="61"/>
      <c r="L1422" s="61"/>
      <c r="M1422" s="1">
        <v>1500</v>
      </c>
      <c r="N1422" s="5">
        <f t="shared" si="231"/>
        <v>1500</v>
      </c>
    </row>
    <row r="1423" spans="8:37">
      <c r="H1423" s="59" t="s">
        <v>169</v>
      </c>
      <c r="I1423" s="60" t="s">
        <v>178</v>
      </c>
      <c r="J1423" s="60" t="s">
        <v>173</v>
      </c>
      <c r="K1423" s="61"/>
      <c r="L1423" s="61"/>
      <c r="M1423" s="1">
        <v>1500</v>
      </c>
      <c r="N1423" s="5">
        <f t="shared" si="231"/>
        <v>1500</v>
      </c>
    </row>
    <row r="1425" spans="1:38" s="4" customFormat="1">
      <c r="A1425" s="42"/>
      <c r="B1425" s="26"/>
      <c r="C1425" s="27"/>
      <c r="E1425" s="7"/>
      <c r="H1425" s="6"/>
      <c r="N1425" s="6"/>
      <c r="S1425" s="6"/>
      <c r="Y1425" s="6"/>
      <c r="AB1425" s="6"/>
      <c r="AD1425" s="6"/>
      <c r="AG1425" s="6"/>
      <c r="AH1425" s="4" t="s">
        <v>66</v>
      </c>
      <c r="AJ1425" s="13"/>
      <c r="AL1425" s="6"/>
    </row>
    <row r="1426" spans="1:38">
      <c r="E1426" s="5" t="s">
        <v>185</v>
      </c>
      <c r="H1426" s="6" t="s">
        <v>101</v>
      </c>
      <c r="AB1426" s="5" t="s">
        <v>59</v>
      </c>
      <c r="AC1426" s="1">
        <v>5000</v>
      </c>
      <c r="AD1426" s="5" t="s">
        <v>76</v>
      </c>
      <c r="AF1426" s="1">
        <v>500</v>
      </c>
    </row>
    <row r="1427" spans="1:38">
      <c r="H1427" s="5" t="s">
        <v>166</v>
      </c>
      <c r="AB1427" s="5" t="s">
        <v>26</v>
      </c>
    </row>
    <row r="1428" spans="1:38">
      <c r="H1428" s="5" t="s">
        <v>167</v>
      </c>
    </row>
    <row r="1429" spans="1:38">
      <c r="H1429" s="5" t="s">
        <v>100</v>
      </c>
    </row>
    <row r="1430" spans="1:38">
      <c r="H1430" s="5" t="s">
        <v>102</v>
      </c>
    </row>
    <row r="1431" spans="1:38" s="23" customFormat="1">
      <c r="A1431" s="51"/>
      <c r="B1431" s="62"/>
      <c r="C1431" s="52"/>
      <c r="D1431" s="17"/>
      <c r="E1431" s="17"/>
      <c r="H1431" s="17"/>
      <c r="N1431" s="17"/>
      <c r="S1431" s="17"/>
      <c r="Y1431" s="17"/>
      <c r="AB1431" s="17"/>
      <c r="AD1431" s="17"/>
      <c r="AG1431" s="17"/>
      <c r="AJ1431" s="57"/>
      <c r="AL1431" s="17"/>
    </row>
  </sheetData>
  <mergeCells count="15">
    <mergeCell ref="H2:L2"/>
    <mergeCell ref="N1:R1"/>
    <mergeCell ref="AJ1:AK1"/>
    <mergeCell ref="E2:G2"/>
    <mergeCell ref="E1:G1"/>
    <mergeCell ref="H1:M1"/>
    <mergeCell ref="Y1:AA1"/>
    <mergeCell ref="AG1:AI1"/>
    <mergeCell ref="S1:X1"/>
    <mergeCell ref="AB1:AC1"/>
    <mergeCell ref="AD1:AF1"/>
    <mergeCell ref="AD2:AE2"/>
    <mergeCell ref="S2:U2"/>
    <mergeCell ref="N2:O2"/>
    <mergeCell ref="Y2:AA2"/>
  </mergeCells>
  <phoneticPr fontId="3" type="noConversion"/>
  <conditionalFormatting sqref="H16:I27 H40:I52 H64:I75 H88:I99 H1342:I1345 H1348:H1351 J1348:L1351 S5:T5 T6:T11 S8 S11 S14 S17 S20 S23 S102 S104 S106 S108 S110 S112 S114:S115 W5:W27">
    <cfRule type="expression" dxfId="82" priority="121">
      <formula>"MOD(ROW(),2)&gt;0"</formula>
    </cfRule>
  </conditionalFormatting>
  <conditionalFormatting sqref="S568:S574">
    <cfRule type="expression" dxfId="81" priority="105">
      <formula>"MOD(ROW(),2)&gt;0"</formula>
    </cfRule>
  </conditionalFormatting>
  <conditionalFormatting sqref="S1132:S1138">
    <cfRule type="expression" dxfId="80" priority="81">
      <formula>"MOD(ROW(),2)&gt;0"</formula>
    </cfRule>
  </conditionalFormatting>
  <conditionalFormatting sqref="S1160:S1166">
    <cfRule type="expression" dxfId="79" priority="80">
      <formula>"MOD(ROW(),2)&gt;0"</formula>
    </cfRule>
  </conditionalFormatting>
  <conditionalFormatting sqref="H834:H845">
    <cfRule type="expression" dxfId="78" priority="101">
      <formula>"MOD(ROW(),2)&gt;0"</formula>
    </cfRule>
  </conditionalFormatting>
  <conditionalFormatting sqref="H854:H865">
    <cfRule type="expression" dxfId="77" priority="100">
      <formula>"MOD(ROW(),2)&gt;0"</formula>
    </cfRule>
  </conditionalFormatting>
  <conditionalFormatting sqref="H874:H885">
    <cfRule type="expression" dxfId="76" priority="99">
      <formula>"MOD(ROW(),2)&gt;0"</formula>
    </cfRule>
  </conditionalFormatting>
  <conditionalFormatting sqref="H914:H925">
    <cfRule type="expression" dxfId="75" priority="97">
      <formula>"MOD(ROW(),2)&gt;0"</formula>
    </cfRule>
  </conditionalFormatting>
  <conditionalFormatting sqref="H1145:H1156">
    <cfRule type="expression" dxfId="74" priority="86">
      <formula>"MOD(ROW(),2)&gt;0"</formula>
    </cfRule>
  </conditionalFormatting>
  <conditionalFormatting sqref="S1186:S1192">
    <cfRule type="expression" dxfId="73" priority="79">
      <formula>"MOD(ROW(),2)&gt;0"</formula>
    </cfRule>
  </conditionalFormatting>
  <conditionalFormatting sqref="S1212:S1218">
    <cfRule type="expression" dxfId="72" priority="78">
      <formula>"MOD(ROW(),2)&gt;0"</formula>
    </cfRule>
  </conditionalFormatting>
  <conditionalFormatting sqref="S1238:S1244">
    <cfRule type="expression" dxfId="71" priority="77">
      <formula>"MOD(ROW(),2)&gt;0"</formula>
    </cfRule>
  </conditionalFormatting>
  <conditionalFormatting sqref="H1303:H1314">
    <cfRule type="expression" dxfId="70" priority="75">
      <formula>"MOD(ROW(),2)&gt;0"</formula>
    </cfRule>
  </conditionalFormatting>
  <conditionalFormatting sqref="H1322:H1333">
    <cfRule type="expression" dxfId="69" priority="74">
      <formula>"MOD(ROW(),2)&gt;0"</formula>
    </cfRule>
  </conditionalFormatting>
  <conditionalFormatting sqref="I1348:I1351">
    <cfRule type="expression" dxfId="68" priority="71">
      <formula>"MOD(ROW(),2)&gt;0"</formula>
    </cfRule>
  </conditionalFormatting>
  <conditionalFormatting sqref="H1360:I1363 H1366:H1369 J1366:L1369">
    <cfRule type="expression" dxfId="67" priority="70">
      <formula>"MOD(ROW(),2)&gt;0"</formula>
    </cfRule>
  </conditionalFormatting>
  <conditionalFormatting sqref="I1366:I1369">
    <cfRule type="expression" dxfId="66" priority="69">
      <formula>"MOD(ROW(),2)&gt;0"</formula>
    </cfRule>
  </conditionalFormatting>
  <conditionalFormatting sqref="H1378:I1381 H1384:H1387 J1384:L1387">
    <cfRule type="expression" dxfId="65" priority="68">
      <formula>"MOD(ROW(),2)&gt;0"</formula>
    </cfRule>
  </conditionalFormatting>
  <conditionalFormatting sqref="I1384:I1387">
    <cfRule type="expression" dxfId="64" priority="67">
      <formula>"MOD(ROW(),2)&gt;0"</formula>
    </cfRule>
  </conditionalFormatting>
  <conditionalFormatting sqref="H1396:I1399 H1402:H1405 J1402:L1405">
    <cfRule type="expression" dxfId="63" priority="66">
      <formula>"MOD(ROW(),2)&gt;0"</formula>
    </cfRule>
  </conditionalFormatting>
  <conditionalFormatting sqref="I1402:I1405">
    <cfRule type="expression" dxfId="62" priority="65">
      <formula>"MOD(ROW(),2)&gt;0"</formula>
    </cfRule>
  </conditionalFormatting>
  <conditionalFormatting sqref="H1414:I1417 H1420:H1423 J1420:L1423">
    <cfRule type="expression" dxfId="61" priority="62">
      <formula>"MOD(ROW(),2)&gt;0"</formula>
    </cfRule>
  </conditionalFormatting>
  <conditionalFormatting sqref="I1420:I1423">
    <cfRule type="expression" dxfId="60" priority="61">
      <formula>"MOD(ROW(),2)&gt;0"</formula>
    </cfRule>
  </conditionalFormatting>
  <conditionalFormatting sqref="S632">
    <cfRule type="expression" dxfId="59" priority="60">
      <formula>"MOD(ROW(),2)&gt;0"</formula>
    </cfRule>
  </conditionalFormatting>
  <conditionalFormatting sqref="S697">
    <cfRule type="expression" dxfId="58" priority="59">
      <formula>"MOD(ROW(),2)&gt;0"</formula>
    </cfRule>
  </conditionalFormatting>
  <conditionalFormatting sqref="S762">
    <cfRule type="expression" dxfId="57" priority="58">
      <formula>"MOD(ROW(),2)&gt;0"</formula>
    </cfRule>
  </conditionalFormatting>
  <conditionalFormatting sqref="S29:U29 T30:U35 S32 S35 S38 S41 S44 S47">
    <cfRule type="expression" dxfId="56" priority="57">
      <formula>"MOD(ROW(),2)&gt;0"</formula>
    </cfRule>
  </conditionalFormatting>
  <conditionalFormatting sqref="S53:U53 T54:U59 S56 S59 S62 S65 S68 S71">
    <cfRule type="expression" dxfId="55" priority="56">
      <formula>"MOD(ROW(),2)&gt;0"</formula>
    </cfRule>
  </conditionalFormatting>
  <conditionalFormatting sqref="S77:U77 T78:U83 S80 S83 S86 S89 S92 S95">
    <cfRule type="expression" dxfId="54" priority="55">
      <formula>"MOD(ROW(),2)&gt;0"</formula>
    </cfRule>
  </conditionalFormatting>
  <conditionalFormatting sqref="S117 S119 S121 S123 S125 S127 S129:S130">
    <cfRule type="expression" dxfId="53" priority="54">
      <formula>"MOD(ROW(),2)&gt;0"</formula>
    </cfRule>
  </conditionalFormatting>
  <conditionalFormatting sqref="S132 S134 S136 S138 S140 S142 S144:S145">
    <cfRule type="expression" dxfId="52" priority="53">
      <formula>"MOD(ROW(),2)&gt;0"</formula>
    </cfRule>
  </conditionalFormatting>
  <conditionalFormatting sqref="S147 S149 S151 S153 S155 S157 S159:S160">
    <cfRule type="expression" dxfId="51" priority="52">
      <formula>"MOD(ROW(),2)&gt;0"</formula>
    </cfRule>
  </conditionalFormatting>
  <conditionalFormatting sqref="S162 S164 S166 S168 S170 S172 S174:S175">
    <cfRule type="expression" dxfId="50" priority="51">
      <formula>"MOD(ROW(),2)&gt;0"</formula>
    </cfRule>
  </conditionalFormatting>
  <conditionalFormatting sqref="S177 S179 S181 S183 S185 S187 S189:S190">
    <cfRule type="expression" dxfId="49" priority="50">
      <formula>"MOD(ROW(),2)&gt;0"</formula>
    </cfRule>
  </conditionalFormatting>
  <conditionalFormatting sqref="S192 S194 S196 S198 S200 S202 S204:S205">
    <cfRule type="expression" dxfId="48" priority="49">
      <formula>"MOD(ROW(),2)&gt;0"</formula>
    </cfRule>
  </conditionalFormatting>
  <conditionalFormatting sqref="S207 S209 S211 S213 S215 S217 S219:S220">
    <cfRule type="expression" dxfId="47" priority="48">
      <formula>"MOD(ROW(),2)&gt;0"</formula>
    </cfRule>
  </conditionalFormatting>
  <conditionalFormatting sqref="S222 S224 S226 S228 S230 S232 S234:S235">
    <cfRule type="expression" dxfId="46" priority="47">
      <formula>"MOD(ROW(),2)&gt;0"</formula>
    </cfRule>
  </conditionalFormatting>
  <conditionalFormatting sqref="S237 S239 S241 S243 S245 S247 S249:S250">
    <cfRule type="expression" dxfId="45" priority="46">
      <formula>"MOD(ROW(),2)&gt;0"</formula>
    </cfRule>
  </conditionalFormatting>
  <conditionalFormatting sqref="S252 S254 S256 S258 S260 S262 S264:S265">
    <cfRule type="expression" dxfId="44" priority="45">
      <formula>"MOD(ROW(),2)&gt;0"</formula>
    </cfRule>
  </conditionalFormatting>
  <conditionalFormatting sqref="S267 S269 S271 S273 S275 S277 S279:S280">
    <cfRule type="expression" dxfId="43" priority="44">
      <formula>"MOD(ROW(),2)&gt;0"</formula>
    </cfRule>
  </conditionalFormatting>
  <conditionalFormatting sqref="S282 S284 S286 S288 S290 S292 S294:S295">
    <cfRule type="expression" dxfId="42" priority="43">
      <formula>"MOD(ROW(),2)&gt;0"</formula>
    </cfRule>
  </conditionalFormatting>
  <conditionalFormatting sqref="S297 S299 S301 S303 S305 S307 S309:S310">
    <cfRule type="expression" dxfId="41" priority="42">
      <formula>"MOD(ROW(),2)&gt;0"</formula>
    </cfRule>
  </conditionalFormatting>
  <conditionalFormatting sqref="S312 S314 S316 S318 S320 S322 S324:S325">
    <cfRule type="expression" dxfId="40" priority="41">
      <formula>"MOD(ROW(),2)&gt;0"</formula>
    </cfRule>
  </conditionalFormatting>
  <conditionalFormatting sqref="S327 S329 S331 S333 S335 S337 S339:S340">
    <cfRule type="expression" dxfId="39" priority="40">
      <formula>"MOD(ROW(),2)&gt;0"</formula>
    </cfRule>
  </conditionalFormatting>
  <conditionalFormatting sqref="S342 S344 S346 S348 S350 S352 S354:S355">
    <cfRule type="expression" dxfId="38" priority="39">
      <formula>"MOD(ROW(),2)&gt;0"</formula>
    </cfRule>
  </conditionalFormatting>
  <conditionalFormatting sqref="S357 S359 S361 S363 S365 S367 S369:S370">
    <cfRule type="expression" dxfId="37" priority="38">
      <formula>"MOD(ROW(),2)&gt;0"</formula>
    </cfRule>
  </conditionalFormatting>
  <conditionalFormatting sqref="S372 S374 S376 S378 S380 S382 S384:S385">
    <cfRule type="expression" dxfId="36" priority="37">
      <formula>"MOD(ROW(),2)&gt;0"</formula>
    </cfRule>
  </conditionalFormatting>
  <conditionalFormatting sqref="S387 S389 S391 S393 S395 S397 S399:S400">
    <cfRule type="expression" dxfId="35" priority="36">
      <formula>"MOD(ROW(),2)&gt;0"</formula>
    </cfRule>
  </conditionalFormatting>
  <conditionalFormatting sqref="S402 S404 S406 S408 S410 S412 S414:S415">
    <cfRule type="expression" dxfId="34" priority="35">
      <formula>"MOD(ROW(),2)&gt;0"</formula>
    </cfRule>
  </conditionalFormatting>
  <conditionalFormatting sqref="S417 S419 S421 S423 S425 S427 S429:S430">
    <cfRule type="expression" dxfId="33" priority="34">
      <formula>"MOD(ROW(),2)&gt;0"</formula>
    </cfRule>
  </conditionalFormatting>
  <conditionalFormatting sqref="S432 S434 S436 S438 S440 S442 S444:S445">
    <cfRule type="expression" dxfId="32" priority="33">
      <formula>"MOD(ROW(),2)&gt;0"</formula>
    </cfRule>
  </conditionalFormatting>
  <conditionalFormatting sqref="S447 S449 S451 S453 S455 S457 S459:S460">
    <cfRule type="expression" dxfId="31" priority="32">
      <formula>"MOD(ROW(),2)&gt;0"</formula>
    </cfRule>
  </conditionalFormatting>
  <conditionalFormatting sqref="S462 S464 S466 S468 S470 S472 S474:S475">
    <cfRule type="expression" dxfId="30" priority="31">
      <formula>"MOD(ROW(),2)&gt;0"</formula>
    </cfRule>
  </conditionalFormatting>
  <conditionalFormatting sqref="S477 S479 S481 S483 S485 S487 S489:S490">
    <cfRule type="expression" dxfId="29" priority="30">
      <formula>"MOD(ROW(),2)&gt;0"</formula>
    </cfRule>
  </conditionalFormatting>
  <conditionalFormatting sqref="S492 S494 S496 S498 S500 S502 S504:S505">
    <cfRule type="expression" dxfId="28" priority="29">
      <formula>"MOD(ROW(),2)&gt;0"</formula>
    </cfRule>
  </conditionalFormatting>
  <conditionalFormatting sqref="S507 S509 S511 S513 S515 S517 S519:S520">
    <cfRule type="expression" dxfId="27" priority="28">
      <formula>"MOD(ROW(),2)&gt;0"</formula>
    </cfRule>
  </conditionalFormatting>
  <conditionalFormatting sqref="S522 S524 S526 S528 S530 S532 S534:S535">
    <cfRule type="expression" dxfId="26" priority="27">
      <formula>"MOD(ROW(),2)&gt;0"</formula>
    </cfRule>
  </conditionalFormatting>
  <conditionalFormatting sqref="S537 S539 S541 S543 S545 S547 S549:S550">
    <cfRule type="expression" dxfId="25" priority="26">
      <formula>"MOD(ROW(),2)&gt;0"</formula>
    </cfRule>
  </conditionalFormatting>
  <conditionalFormatting sqref="S552 S554 S556 S558 S560 S562 S564:S565">
    <cfRule type="expression" dxfId="24" priority="25">
      <formula>"MOD(ROW(),2)&gt;0"</formula>
    </cfRule>
  </conditionalFormatting>
  <conditionalFormatting sqref="W29:W47">
    <cfRule type="expression" dxfId="23" priority="24">
      <formula>"MOD(ROW(),2)&gt;0"</formula>
    </cfRule>
  </conditionalFormatting>
  <conditionalFormatting sqref="W53:W71">
    <cfRule type="expression" dxfId="22" priority="23">
      <formula>"MOD(ROW(),2)&gt;0"</formula>
    </cfRule>
  </conditionalFormatting>
  <conditionalFormatting sqref="W77:W95">
    <cfRule type="expression" dxfId="21" priority="22">
      <formula>"MOD(ROW(),2)&gt;0"</formula>
    </cfRule>
  </conditionalFormatting>
  <conditionalFormatting sqref="S633:S639">
    <cfRule type="expression" dxfId="20" priority="21">
      <formula>"MOD(ROW(),2)&gt;0"</formula>
    </cfRule>
  </conditionalFormatting>
  <conditionalFormatting sqref="S698:S704">
    <cfRule type="expression" dxfId="19" priority="20">
      <formula>"MOD(ROW(),2)&gt;0"</formula>
    </cfRule>
  </conditionalFormatting>
  <conditionalFormatting sqref="S763:S769">
    <cfRule type="expression" dxfId="18" priority="19">
      <formula>"MOD(ROW(),2)&gt;0"</formula>
    </cfRule>
  </conditionalFormatting>
  <conditionalFormatting sqref="H894:H905">
    <cfRule type="expression" dxfId="17" priority="18">
      <formula>"MOD(ROW(),2)&gt;0"</formula>
    </cfRule>
  </conditionalFormatting>
  <conditionalFormatting sqref="H934:H945">
    <cfRule type="expression" dxfId="16" priority="17">
      <formula>"MOD(ROW(),2)&gt;0"</formula>
    </cfRule>
  </conditionalFormatting>
  <conditionalFormatting sqref="H954:H965">
    <cfRule type="expression" dxfId="15" priority="16">
      <formula>"MOD(ROW(),2)&gt;0"</formula>
    </cfRule>
  </conditionalFormatting>
  <conditionalFormatting sqref="H974:H985">
    <cfRule type="expression" dxfId="14" priority="15">
      <formula>"MOD(ROW(),2)&gt;0"</formula>
    </cfRule>
  </conditionalFormatting>
  <conditionalFormatting sqref="H994:H1005">
    <cfRule type="expression" dxfId="13" priority="14">
      <formula>"MOD(ROW(),2)&gt;0"</formula>
    </cfRule>
  </conditionalFormatting>
  <conditionalFormatting sqref="H1014:H1025">
    <cfRule type="expression" dxfId="12" priority="13">
      <formula>"MOD(ROW(),2)&gt;0"</formula>
    </cfRule>
  </conditionalFormatting>
  <conditionalFormatting sqref="H1034:H1045">
    <cfRule type="expression" dxfId="11" priority="12">
      <formula>"MOD(ROW(),2)&gt;0"</formula>
    </cfRule>
  </conditionalFormatting>
  <conditionalFormatting sqref="H1054:H1065">
    <cfRule type="expression" dxfId="10" priority="11">
      <formula>"MOD(ROW(),2)&gt;0"</formula>
    </cfRule>
  </conditionalFormatting>
  <conditionalFormatting sqref="H1074:H1085">
    <cfRule type="expression" dxfId="9" priority="10">
      <formula>"MOD(ROW(),2)&gt;0"</formula>
    </cfRule>
  </conditionalFormatting>
  <conditionalFormatting sqref="H1094:H1105">
    <cfRule type="expression" dxfId="8" priority="9">
      <formula>"MOD(ROW(),2)&gt;0"</formula>
    </cfRule>
  </conditionalFormatting>
  <conditionalFormatting sqref="H1114:H1125">
    <cfRule type="expression" dxfId="7" priority="8">
      <formula>"MOD(ROW(),2)&gt;0"</formula>
    </cfRule>
  </conditionalFormatting>
  <conditionalFormatting sqref="H1173:H1184">
    <cfRule type="expression" dxfId="6" priority="7">
      <formula>"MOD(ROW(),2)&gt;0"</formula>
    </cfRule>
  </conditionalFormatting>
  <conditionalFormatting sqref="H1199:H1210">
    <cfRule type="expression" dxfId="5" priority="6">
      <formula>"MOD(ROW(),2)&gt;0"</formula>
    </cfRule>
  </conditionalFormatting>
  <conditionalFormatting sqref="H1225:H1236">
    <cfRule type="expression" dxfId="4" priority="5">
      <formula>"MOD(ROW(),2)&gt;0"</formula>
    </cfRule>
  </conditionalFormatting>
  <conditionalFormatting sqref="H1251:H1262">
    <cfRule type="expression" dxfId="3" priority="4">
      <formula>"MOD(ROW(),2)&gt;0"</formula>
    </cfRule>
  </conditionalFormatting>
  <conditionalFormatting sqref="H1277:H1288">
    <cfRule type="expression" dxfId="2" priority="3">
      <formula>"MOD(ROW(),2)&gt;0"</formula>
    </cfRule>
  </conditionalFormatting>
  <conditionalFormatting sqref="S1317:S1323">
    <cfRule type="expression" dxfId="1" priority="2">
      <formula>"MOD(ROW(),2)&gt;0"</formula>
    </cfRule>
  </conditionalFormatting>
  <conditionalFormatting sqref="D16:D27">
    <cfRule type="expression" dxfId="0" priority="1">
      <formula>"MOD(ROW(),2)&gt;0"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84916137122</cp:lastModifiedBy>
  <dcterms:created xsi:type="dcterms:W3CDTF">2023-08-29T01:21:23Z</dcterms:created>
  <dcterms:modified xsi:type="dcterms:W3CDTF">2023-09-04T08:57:28Z</dcterms:modified>
</cp:coreProperties>
</file>