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NH\"/>
    </mc:Choice>
  </mc:AlternateContent>
  <bookViews>
    <workbookView xWindow="0" yWindow="0" windowWidth="14400" windowHeight="11400" activeTab="1"/>
  </bookViews>
  <sheets>
    <sheet name="IN" sheetId="60" r:id="rId1"/>
    <sheet name="TONG HOP" sheetId="1" r:id="rId2"/>
    <sheet name="CAC CONG TRINH" sheetId="55" r:id="rId3"/>
    <sheet name="1.SHINWON 17" sheetId="26" r:id="rId4"/>
    <sheet name="2.HTMB VAL20" sheetId="31" r:id="rId5"/>
    <sheet name="3.VIETCREDIT" sheetId="40" r:id="rId6"/>
    <sheet name="4.WH" sheetId="41" r:id="rId7"/>
    <sheet name="5.TN ĐUC" sheetId="39" r:id="rId8"/>
    <sheet name="6.NAM THUAN MR T19" sheetId="35" r:id="rId9"/>
    <sheet name="7.PM" sheetId="43" r:id="rId10"/>
    <sheet name="8.SMART" sheetId="37" r:id="rId11"/>
    <sheet name="9.SWE T16" sheetId="44" r:id="rId12"/>
    <sheet name="10.LOCALIZE" sheetId="34" r:id="rId13"/>
    <sheet name="11.NVG" sheetId="36" r:id="rId14"/>
    <sheet name="12.SPN T20" sheetId="45" r:id="rId15"/>
    <sheet name="13.DIAG Q9" sheetId="29" r:id="rId16"/>
    <sheet name="14.DIAG Q5" sheetId="46" r:id="rId17"/>
    <sheet name="15.DIAG Q10" sheetId="28" r:id="rId18"/>
    <sheet name="16.MSQUYNH" sheetId="33" r:id="rId19"/>
    <sheet name="17.HPI NH" sheetId="56" r:id="rId20"/>
    <sheet name="18.JACCS T19" sheetId="57" r:id="rId21"/>
    <sheet name="19.VIETCREDIT T7" sheetId="58" r:id="rId22"/>
    <sheet name="20.IPS Q2" sheetId="59" r:id="rId23"/>
    <sheet name="GUARDIAN Q4" sheetId="30" r:id="rId24"/>
    <sheet name="GUARDIAN Q9" sheetId="32" r:id="rId25"/>
    <sheet name="GUARDIAN TD" sheetId="63" r:id="rId26"/>
    <sheet name="MEDIKA" sheetId="42" r:id="rId27"/>
    <sheet name="PAN ASIA" sheetId="48" r:id="rId28"/>
    <sheet name="REE" sheetId="49" r:id="rId29"/>
    <sheet name="SANDOZ T16" sheetId="50" r:id="rId30"/>
    <sheet name="SUPERWIND NAMTHUAN" sheetId="47" r:id="rId31"/>
    <sheet name="JACCS" sheetId="51" r:id="rId32"/>
    <sheet name="AQUA" sheetId="61" r:id="rId33"/>
    <sheet name="AQUA SR" sheetId="62" r:id="rId34"/>
    <sheet name="KVB" sheetId="52" r:id="rId35"/>
    <sheet name="LAVIE" sheetId="53" r:id="rId36"/>
  </sheets>
  <definedNames>
    <definedName name="_xlnm._FilterDatabase" localSheetId="0" hidden="1">IN!$A$6:$E$198</definedName>
    <definedName name="_xlnm._FilterDatabase" localSheetId="1" hidden="1">'TONG HOP'!$A$6:$S$198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J5" i="1" l="1"/>
  <c r="K5" i="1"/>
  <c r="L5" i="1"/>
  <c r="M5" i="1"/>
  <c r="N5" i="1"/>
  <c r="O5" i="1"/>
  <c r="D5" i="1"/>
  <c r="J113" i="1"/>
  <c r="J116" i="1"/>
  <c r="J115" i="1"/>
  <c r="J114" i="1"/>
  <c r="J63" i="1"/>
  <c r="J62" i="1"/>
  <c r="J61" i="1"/>
  <c r="J60" i="1"/>
  <c r="J197" i="1"/>
  <c r="K197" i="1"/>
  <c r="L197" i="1"/>
  <c r="M197" i="1"/>
  <c r="J92" i="1"/>
  <c r="K92" i="1"/>
  <c r="P7" i="1"/>
  <c r="J11" i="1"/>
  <c r="J10" i="1"/>
  <c r="J9" i="1"/>
  <c r="J8" i="1"/>
  <c r="J27" i="1"/>
  <c r="J26" i="1"/>
  <c r="J25" i="1"/>
  <c r="J24" i="1"/>
  <c r="J23" i="1"/>
  <c r="J22" i="1"/>
  <c r="J21" i="1"/>
  <c r="J20" i="1"/>
  <c r="R64" i="40"/>
  <c r="M64" i="40"/>
  <c r="H64" i="40"/>
  <c r="J28" i="1" l="1"/>
  <c r="R14" i="39"/>
  <c r="M14" i="39"/>
  <c r="H14" i="39"/>
  <c r="C14" i="39"/>
  <c r="R8" i="49" l="1"/>
  <c r="M8" i="49"/>
  <c r="H8" i="49"/>
  <c r="C8" i="49"/>
  <c r="R15" i="33"/>
  <c r="M15" i="33"/>
  <c r="H15" i="33"/>
  <c r="C15" i="33"/>
  <c r="J52" i="1"/>
  <c r="R50" i="36"/>
  <c r="M50" i="36"/>
  <c r="H50" i="36"/>
  <c r="C50" i="36"/>
  <c r="J124" i="1"/>
  <c r="R8" i="47"/>
  <c r="M8" i="47"/>
  <c r="H8" i="47"/>
  <c r="C8" i="47"/>
  <c r="J35" i="1"/>
  <c r="J34" i="1"/>
  <c r="J33" i="1"/>
  <c r="J32" i="1"/>
  <c r="J72" i="1"/>
  <c r="J51" i="1"/>
  <c r="R45" i="34"/>
  <c r="M45" i="34"/>
  <c r="H45" i="34"/>
  <c r="C45" i="34"/>
  <c r="J194" i="1"/>
  <c r="R10" i="53"/>
  <c r="M10" i="53"/>
  <c r="H10" i="53"/>
  <c r="C10" i="53"/>
  <c r="J80" i="1"/>
  <c r="J129" i="1"/>
  <c r="H74" i="52"/>
  <c r="R74" i="52"/>
  <c r="M74" i="52"/>
  <c r="C74" i="52"/>
  <c r="J12" i="1"/>
  <c r="J47" i="1"/>
  <c r="J46" i="1"/>
  <c r="I132" i="1"/>
  <c r="I131" i="1"/>
  <c r="F67" i="1"/>
  <c r="F66" i="1"/>
  <c r="J140" i="1"/>
  <c r="J139" i="1"/>
  <c r="J136" i="1"/>
  <c r="J135" i="1"/>
  <c r="J45" i="1"/>
  <c r="J44" i="1"/>
  <c r="J101" i="1"/>
  <c r="R7" i="63"/>
  <c r="M7" i="63"/>
  <c r="H7" i="63"/>
  <c r="C7" i="63"/>
  <c r="J138" i="1"/>
  <c r="J137" i="1"/>
  <c r="R6" i="62"/>
  <c r="M6" i="62"/>
  <c r="H6" i="62"/>
  <c r="C6" i="62"/>
  <c r="J134" i="1"/>
  <c r="J133" i="1"/>
  <c r="R6" i="61"/>
  <c r="M6" i="61"/>
  <c r="H6" i="61"/>
  <c r="C6" i="61"/>
  <c r="J90" i="1" l="1"/>
  <c r="J89" i="1"/>
  <c r="R13" i="59"/>
  <c r="J91" i="1" s="1"/>
  <c r="M13" i="59"/>
  <c r="H13" i="59"/>
  <c r="C13" i="59"/>
  <c r="J88" i="1" s="1"/>
  <c r="J93" i="1"/>
  <c r="R10" i="30"/>
  <c r="M10" i="30"/>
  <c r="H10" i="30"/>
  <c r="C10" i="30"/>
  <c r="R44" i="52" l="1"/>
  <c r="R61" i="52"/>
  <c r="R65" i="55" l="1"/>
  <c r="I11" i="1"/>
  <c r="L92" i="1" l="1"/>
  <c r="M92" i="1"/>
  <c r="N92" i="1"/>
  <c r="O92" i="1"/>
  <c r="E197" i="1"/>
  <c r="F197" i="1"/>
  <c r="G197" i="1"/>
  <c r="H197" i="1"/>
  <c r="N197" i="1"/>
  <c r="O197" i="1"/>
  <c r="D197" i="1"/>
  <c r="G37" i="1" l="1"/>
  <c r="H17" i="29"/>
  <c r="H10" i="28"/>
  <c r="H16" i="29"/>
  <c r="H15" i="28"/>
  <c r="H14" i="35"/>
  <c r="H10" i="35"/>
  <c r="H6" i="35"/>
  <c r="G36" i="1" l="1"/>
  <c r="R12" i="43"/>
  <c r="M12" i="43"/>
  <c r="H12" i="43"/>
  <c r="C12" i="43"/>
  <c r="E116" i="1" l="1"/>
  <c r="E124" i="1"/>
  <c r="D124" i="1"/>
  <c r="R57" i="29" l="1"/>
  <c r="I63" i="1"/>
  <c r="I62" i="1"/>
  <c r="I61" i="1"/>
  <c r="I51" i="1"/>
  <c r="H50" i="1"/>
  <c r="H47" i="1"/>
  <c r="H46" i="1"/>
  <c r="H45" i="1"/>
  <c r="G47" i="1"/>
  <c r="G46" i="1"/>
  <c r="R30" i="41" l="1"/>
  <c r="H30" i="41"/>
  <c r="C30" i="41"/>
  <c r="R72" i="55" l="1"/>
  <c r="R57" i="55"/>
  <c r="R48" i="55"/>
  <c r="R33" i="55"/>
  <c r="C204" i="60" l="1"/>
  <c r="D204" i="60"/>
  <c r="E5" i="60"/>
  <c r="D5" i="60"/>
  <c r="E205" i="60"/>
  <c r="E206" i="60"/>
  <c r="E207" i="60"/>
  <c r="E208" i="60"/>
  <c r="E204" i="60"/>
  <c r="P87" i="1" l="1"/>
  <c r="P196" i="1"/>
  <c r="P195" i="1"/>
  <c r="P194" i="1"/>
  <c r="P193" i="1"/>
  <c r="P83" i="1"/>
  <c r="P91" i="1"/>
  <c r="P89" i="1"/>
  <c r="P90" i="1"/>
  <c r="P88" i="1"/>
  <c r="P86" i="1"/>
  <c r="P85" i="1"/>
  <c r="P84" i="1"/>
  <c r="P82" i="1"/>
  <c r="P81" i="1"/>
  <c r="P80" i="1"/>
  <c r="R7" i="58"/>
  <c r="M7" i="58"/>
  <c r="H7" i="58"/>
  <c r="C7" i="58"/>
  <c r="R7" i="57"/>
  <c r="M7" i="57"/>
  <c r="H7" i="57"/>
  <c r="C7" i="57"/>
  <c r="Q196" i="1" l="1"/>
  <c r="Q83" i="1"/>
  <c r="Q87" i="1"/>
  <c r="Q91" i="1"/>
  <c r="C64" i="40"/>
  <c r="R10" i="26"/>
  <c r="M10" i="26"/>
  <c r="H10" i="26"/>
  <c r="C10" i="26"/>
  <c r="C72" i="55"/>
  <c r="H72" i="55"/>
  <c r="M30" i="41"/>
  <c r="R57" i="35"/>
  <c r="M57" i="35"/>
  <c r="H57" i="35"/>
  <c r="C57" i="35"/>
  <c r="R27" i="44"/>
  <c r="M27" i="44"/>
  <c r="H27" i="44"/>
  <c r="C27" i="44"/>
  <c r="H57" i="29"/>
  <c r="C57" i="29"/>
  <c r="M57" i="29"/>
  <c r="H57" i="55" l="1"/>
  <c r="H48" i="55"/>
  <c r="G9" i="1" s="1"/>
  <c r="C48" i="55"/>
  <c r="H33" i="55"/>
  <c r="F9" i="1" s="1"/>
  <c r="C33" i="55"/>
  <c r="F8" i="1" s="1"/>
  <c r="H23" i="55"/>
  <c r="E9" i="1" s="1"/>
  <c r="C23" i="55"/>
  <c r="E8" i="1" s="1"/>
  <c r="I71" i="1"/>
  <c r="I70" i="1"/>
  <c r="I69" i="1"/>
  <c r="I68" i="1"/>
  <c r="I43" i="1"/>
  <c r="I42" i="1"/>
  <c r="I41" i="1"/>
  <c r="I40" i="1"/>
  <c r="I8" i="1"/>
  <c r="M57" i="55"/>
  <c r="H10" i="1" s="1"/>
  <c r="H11" i="1"/>
  <c r="H8" i="1"/>
  <c r="G11" i="1"/>
  <c r="G10" i="1"/>
  <c r="G8" i="1"/>
  <c r="F11" i="1"/>
  <c r="F10" i="1"/>
  <c r="E10" i="1"/>
  <c r="H65" i="55"/>
  <c r="I9" i="1" s="1"/>
  <c r="C65" i="55"/>
  <c r="H9" i="1"/>
  <c r="C57" i="55"/>
  <c r="R23" i="55"/>
  <c r="E11" i="1" s="1"/>
  <c r="M23" i="55"/>
  <c r="R14" i="55"/>
  <c r="D11" i="1" s="1"/>
  <c r="M14" i="55"/>
  <c r="D10" i="1" s="1"/>
  <c r="H14" i="55"/>
  <c r="D9" i="1" s="1"/>
  <c r="C14" i="55"/>
  <c r="D8" i="1" s="1"/>
  <c r="P192" i="1"/>
  <c r="P191" i="1"/>
  <c r="P190" i="1"/>
  <c r="P189" i="1"/>
  <c r="P127" i="1"/>
  <c r="P119" i="1"/>
  <c r="P78" i="1"/>
  <c r="P46" i="1"/>
  <c r="P38" i="1"/>
  <c r="P30" i="1"/>
  <c r="P18" i="1"/>
  <c r="P126" i="1"/>
  <c r="P118" i="1"/>
  <c r="P29" i="1"/>
  <c r="P128" i="1"/>
  <c r="P120" i="1"/>
  <c r="P79" i="1"/>
  <c r="P39" i="1"/>
  <c r="P31" i="1"/>
  <c r="F44" i="1"/>
  <c r="G44" i="1"/>
  <c r="H44" i="1"/>
  <c r="R23" i="44"/>
  <c r="M23" i="44"/>
  <c r="H23" i="44"/>
  <c r="C23" i="44"/>
  <c r="M19" i="44"/>
  <c r="R19" i="44"/>
  <c r="H19" i="44"/>
  <c r="G45" i="1" s="1"/>
  <c r="C19" i="44"/>
  <c r="R13" i="44"/>
  <c r="F47" i="1" s="1"/>
  <c r="P47" i="1" s="1"/>
  <c r="H13" i="44"/>
  <c r="F45" i="1" s="1"/>
  <c r="C13" i="44"/>
  <c r="R43" i="35"/>
  <c r="H35" i="1" s="1"/>
  <c r="M43" i="35"/>
  <c r="H34" i="1" s="1"/>
  <c r="H43" i="35"/>
  <c r="H33" i="1" s="1"/>
  <c r="C43" i="35"/>
  <c r="H32" i="1" s="1"/>
  <c r="R29" i="35"/>
  <c r="G35" i="1" s="1"/>
  <c r="M29" i="35"/>
  <c r="G34" i="1" s="1"/>
  <c r="H29" i="35"/>
  <c r="G33" i="1" s="1"/>
  <c r="C29" i="35"/>
  <c r="G32" i="1" s="1"/>
  <c r="R50" i="35"/>
  <c r="M50" i="35"/>
  <c r="H50" i="35"/>
  <c r="C50" i="35"/>
  <c r="I32" i="1" s="1"/>
  <c r="I16" i="1"/>
  <c r="H16" i="1"/>
  <c r="R14" i="31"/>
  <c r="I19" i="1" s="1"/>
  <c r="M14" i="31"/>
  <c r="H14" i="31"/>
  <c r="I17" i="1" s="1"/>
  <c r="C14" i="31"/>
  <c r="F56" i="1"/>
  <c r="E58" i="1"/>
  <c r="P58" i="1" s="1"/>
  <c r="E56" i="1"/>
  <c r="I104" i="1"/>
  <c r="P104" i="1" s="1"/>
  <c r="I103" i="1"/>
  <c r="P103" i="1" s="1"/>
  <c r="I102" i="1"/>
  <c r="P102" i="1" s="1"/>
  <c r="I101" i="1"/>
  <c r="P101" i="1" s="1"/>
  <c r="I28" i="1"/>
  <c r="H28" i="1"/>
  <c r="R8" i="39"/>
  <c r="M8" i="39"/>
  <c r="H8" i="39"/>
  <c r="C8" i="39"/>
  <c r="Q104" i="1" l="1"/>
  <c r="Q192" i="1"/>
  <c r="P16" i="1"/>
  <c r="P28" i="1"/>
  <c r="Q31" i="1" s="1"/>
  <c r="P10" i="1"/>
  <c r="P11" i="1"/>
  <c r="P56" i="1"/>
  <c r="P44" i="1"/>
  <c r="P32" i="1"/>
  <c r="P45" i="1"/>
  <c r="Q47" i="1" l="1"/>
  <c r="R39" i="36"/>
  <c r="H55" i="1" s="1"/>
  <c r="M39" i="36"/>
  <c r="H54" i="1" s="1"/>
  <c r="H39" i="36"/>
  <c r="H53" i="1" s="1"/>
  <c r="C39" i="36"/>
  <c r="H52" i="1" s="1"/>
  <c r="R32" i="36"/>
  <c r="G55" i="1" s="1"/>
  <c r="M32" i="36"/>
  <c r="G54" i="1" s="1"/>
  <c r="H32" i="36"/>
  <c r="G53" i="1" s="1"/>
  <c r="C32" i="36"/>
  <c r="G52" i="1" s="1"/>
  <c r="R19" i="36"/>
  <c r="F55" i="1" s="1"/>
  <c r="M19" i="36"/>
  <c r="F54" i="1" s="1"/>
  <c r="H19" i="36"/>
  <c r="F53" i="1" s="1"/>
  <c r="C19" i="36"/>
  <c r="G43" i="36" s="1"/>
  <c r="R8" i="36"/>
  <c r="E55" i="1" s="1"/>
  <c r="M8" i="36"/>
  <c r="E54" i="1" s="1"/>
  <c r="H8" i="36"/>
  <c r="E53" i="1" s="1"/>
  <c r="C8" i="36"/>
  <c r="E52" i="1" s="1"/>
  <c r="R47" i="36"/>
  <c r="I55" i="1" s="1"/>
  <c r="M47" i="36"/>
  <c r="I54" i="1" s="1"/>
  <c r="H47" i="36"/>
  <c r="I53" i="1" s="1"/>
  <c r="C47" i="36"/>
  <c r="I52" i="1" s="1"/>
  <c r="F52" i="1" l="1"/>
  <c r="P53" i="1"/>
  <c r="P52" i="1"/>
  <c r="E70" i="1"/>
  <c r="E68" i="1"/>
  <c r="I60" i="1"/>
  <c r="D60" i="1"/>
  <c r="D92" i="1" s="1"/>
  <c r="C6" i="29"/>
  <c r="H67" i="1"/>
  <c r="H66" i="1"/>
  <c r="H65" i="1"/>
  <c r="G67" i="1"/>
  <c r="G66" i="1"/>
  <c r="G65" i="1"/>
  <c r="F65" i="1"/>
  <c r="F64" i="1"/>
  <c r="E66" i="1"/>
  <c r="E67" i="1"/>
  <c r="E65" i="1"/>
  <c r="H71" i="1"/>
  <c r="H70" i="1"/>
  <c r="H69" i="1"/>
  <c r="H68" i="1"/>
  <c r="G70" i="1"/>
  <c r="G68" i="1"/>
  <c r="F71" i="1"/>
  <c r="F70" i="1"/>
  <c r="F69" i="1"/>
  <c r="F68" i="1"/>
  <c r="M44" i="29"/>
  <c r="H44" i="29"/>
  <c r="H9" i="46"/>
  <c r="M9" i="46"/>
  <c r="C9" i="46"/>
  <c r="C15" i="28"/>
  <c r="M15" i="28"/>
  <c r="P65" i="1" l="1"/>
  <c r="P67" i="1"/>
  <c r="P66" i="1"/>
  <c r="R20" i="28"/>
  <c r="M20" i="28"/>
  <c r="H20" i="28"/>
  <c r="C20" i="28"/>
  <c r="R18" i="28"/>
  <c r="G71" i="1" s="1"/>
  <c r="M18" i="28"/>
  <c r="H18" i="28"/>
  <c r="G69" i="1" s="1"/>
  <c r="C18" i="28"/>
  <c r="R8" i="28"/>
  <c r="E71" i="1" s="1"/>
  <c r="M8" i="28"/>
  <c r="H8" i="28"/>
  <c r="E69" i="1" s="1"/>
  <c r="C8" i="28"/>
  <c r="R15" i="28"/>
  <c r="R23" i="28"/>
  <c r="M23" i="28"/>
  <c r="H23" i="28"/>
  <c r="C23" i="28"/>
  <c r="C6" i="46"/>
  <c r="E64" i="1" s="1"/>
  <c r="R14" i="46"/>
  <c r="M14" i="46"/>
  <c r="H14" i="46"/>
  <c r="C14" i="46"/>
  <c r="H64" i="1" s="1"/>
  <c r="R11" i="46"/>
  <c r="M11" i="46"/>
  <c r="H11" i="46"/>
  <c r="C11" i="46"/>
  <c r="G64" i="1" s="1"/>
  <c r="R9" i="46"/>
  <c r="G23" i="1"/>
  <c r="H22" i="1"/>
  <c r="H21" i="1"/>
  <c r="H20" i="1"/>
  <c r="R27" i="40"/>
  <c r="H23" i="1" s="1"/>
  <c r="M27" i="40"/>
  <c r="H27" i="40"/>
  <c r="C27" i="40"/>
  <c r="R6" i="40"/>
  <c r="M6" i="40"/>
  <c r="H6" i="40"/>
  <c r="C6" i="40"/>
  <c r="R52" i="40"/>
  <c r="M52" i="40"/>
  <c r="H52" i="40"/>
  <c r="I21" i="1" s="1"/>
  <c r="C52" i="40"/>
  <c r="I20" i="1" s="1"/>
  <c r="F42" i="1"/>
  <c r="F40" i="1"/>
  <c r="G42" i="1"/>
  <c r="G40" i="1"/>
  <c r="H43" i="1"/>
  <c r="H40" i="1"/>
  <c r="R53" i="37"/>
  <c r="M53" i="37"/>
  <c r="H42" i="1" s="1"/>
  <c r="H53" i="37"/>
  <c r="H41" i="1" s="1"/>
  <c r="C53" i="37"/>
  <c r="R41" i="37"/>
  <c r="G43" i="1" s="1"/>
  <c r="M41" i="37"/>
  <c r="H41" i="37"/>
  <c r="G41" i="1" s="1"/>
  <c r="C41" i="37"/>
  <c r="R19" i="37"/>
  <c r="F43" i="1" s="1"/>
  <c r="M19" i="37"/>
  <c r="H19" i="37"/>
  <c r="F41" i="1" s="1"/>
  <c r="C19" i="37"/>
  <c r="R55" i="37"/>
  <c r="M55" i="37"/>
  <c r="H55" i="37"/>
  <c r="C55" i="37"/>
  <c r="E62" i="1"/>
  <c r="E60" i="1"/>
  <c r="F62" i="1"/>
  <c r="F60" i="1"/>
  <c r="G62" i="1"/>
  <c r="G61" i="1"/>
  <c r="G60" i="1"/>
  <c r="H63" i="1"/>
  <c r="H62" i="1"/>
  <c r="H61" i="1"/>
  <c r="H60" i="1"/>
  <c r="C44" i="29"/>
  <c r="R39" i="29"/>
  <c r="G63" i="1" s="1"/>
  <c r="M39" i="29"/>
  <c r="H39" i="29"/>
  <c r="C39" i="29"/>
  <c r="R31" i="29"/>
  <c r="F63" i="1" s="1"/>
  <c r="M31" i="29"/>
  <c r="H31" i="29"/>
  <c r="F61" i="1" s="1"/>
  <c r="C31" i="29"/>
  <c r="R15" i="29"/>
  <c r="E63" i="1" s="1"/>
  <c r="M15" i="29"/>
  <c r="H15" i="29"/>
  <c r="E61" i="1" s="1"/>
  <c r="C15" i="29"/>
  <c r="R44" i="29"/>
  <c r="R47" i="29"/>
  <c r="M47" i="29"/>
  <c r="H47" i="29"/>
  <c r="C47" i="29"/>
  <c r="R17" i="45"/>
  <c r="M17" i="45"/>
  <c r="H17" i="45"/>
  <c r="C17" i="45"/>
  <c r="R21" i="45"/>
  <c r="H21" i="45"/>
  <c r="C21" i="45"/>
  <c r="R10" i="45"/>
  <c r="E59" i="1" s="1"/>
  <c r="P59" i="1" s="1"/>
  <c r="M10" i="45"/>
  <c r="H10" i="45"/>
  <c r="E57" i="1" s="1"/>
  <c r="C10" i="45"/>
  <c r="H76" i="1"/>
  <c r="H6" i="56"/>
  <c r="G77" i="1" s="1"/>
  <c r="P77" i="1" s="1"/>
  <c r="R6" i="56"/>
  <c r="M6" i="56"/>
  <c r="C6" i="56"/>
  <c r="R9" i="56"/>
  <c r="M9" i="56"/>
  <c r="H9" i="56"/>
  <c r="C9" i="56"/>
  <c r="R12" i="56"/>
  <c r="M12" i="56"/>
  <c r="H12" i="56"/>
  <c r="C12" i="56"/>
  <c r="I76" i="1" s="1"/>
  <c r="R8" i="43"/>
  <c r="M8" i="43"/>
  <c r="H8" i="43"/>
  <c r="F37" i="1" s="1"/>
  <c r="C8" i="43"/>
  <c r="P36" i="1" s="1"/>
  <c r="P188" i="1"/>
  <c r="P187" i="1"/>
  <c r="P186" i="1"/>
  <c r="P185" i="1"/>
  <c r="Q188" i="1" s="1"/>
  <c r="P184" i="1"/>
  <c r="P183" i="1"/>
  <c r="P182" i="1"/>
  <c r="P181" i="1"/>
  <c r="P180" i="1"/>
  <c r="P179" i="1"/>
  <c r="P178" i="1"/>
  <c r="P177" i="1"/>
  <c r="P176" i="1"/>
  <c r="P175" i="1"/>
  <c r="P174" i="1"/>
  <c r="P173" i="1"/>
  <c r="Q176" i="1" s="1"/>
  <c r="P172" i="1"/>
  <c r="P171" i="1"/>
  <c r="P170" i="1"/>
  <c r="P169" i="1"/>
  <c r="P168" i="1"/>
  <c r="P167" i="1"/>
  <c r="P166" i="1"/>
  <c r="P165" i="1"/>
  <c r="P164" i="1"/>
  <c r="P163" i="1"/>
  <c r="P162" i="1"/>
  <c r="P161" i="1"/>
  <c r="Q164" i="1" s="1"/>
  <c r="P160" i="1"/>
  <c r="P159" i="1"/>
  <c r="P158" i="1"/>
  <c r="P157" i="1"/>
  <c r="P156" i="1"/>
  <c r="P155" i="1"/>
  <c r="P154" i="1"/>
  <c r="P153" i="1"/>
  <c r="P152" i="1"/>
  <c r="P151" i="1"/>
  <c r="P150" i="1"/>
  <c r="P149" i="1"/>
  <c r="Q152" i="1" s="1"/>
  <c r="P148" i="1"/>
  <c r="P147" i="1"/>
  <c r="P146" i="1"/>
  <c r="P145" i="1"/>
  <c r="P144" i="1"/>
  <c r="P143" i="1"/>
  <c r="P142" i="1"/>
  <c r="P141" i="1"/>
  <c r="P140" i="1"/>
  <c r="P139" i="1"/>
  <c r="P138" i="1"/>
  <c r="P137" i="1"/>
  <c r="R25" i="41"/>
  <c r="M25" i="41"/>
  <c r="H25" i="41"/>
  <c r="C25" i="41"/>
  <c r="H26" i="1"/>
  <c r="H24" i="1"/>
  <c r="R15" i="41"/>
  <c r="H27" i="1" s="1"/>
  <c r="M15" i="41"/>
  <c r="H15" i="41"/>
  <c r="H25" i="1" s="1"/>
  <c r="C15" i="41"/>
  <c r="R72" i="52"/>
  <c r="M72" i="52"/>
  <c r="H72" i="52"/>
  <c r="C72" i="52"/>
  <c r="R42" i="34"/>
  <c r="H42" i="34"/>
  <c r="C42" i="34"/>
  <c r="G50" i="1"/>
  <c r="F50" i="1"/>
  <c r="H48" i="1"/>
  <c r="G48" i="1"/>
  <c r="F48" i="1"/>
  <c r="R38" i="34"/>
  <c r="H51" i="1" s="1"/>
  <c r="M38" i="34"/>
  <c r="H38" i="34"/>
  <c r="H49" i="1" s="1"/>
  <c r="C38" i="34"/>
  <c r="R33" i="34"/>
  <c r="G51" i="1" s="1"/>
  <c r="H33" i="34"/>
  <c r="G49" i="1" s="1"/>
  <c r="C33" i="34"/>
  <c r="R20" i="34"/>
  <c r="F51" i="1" s="1"/>
  <c r="M20" i="34"/>
  <c r="M33" i="34" s="1"/>
  <c r="H20" i="34"/>
  <c r="F49" i="1" s="1"/>
  <c r="C20" i="34"/>
  <c r="M70" i="52"/>
  <c r="H70" i="52"/>
  <c r="C70" i="52"/>
  <c r="Q144" i="1" l="1"/>
  <c r="Q156" i="1"/>
  <c r="Q140" i="1"/>
  <c r="Q168" i="1"/>
  <c r="Q180" i="1"/>
  <c r="Q148" i="1"/>
  <c r="Q160" i="1"/>
  <c r="Q172" i="1"/>
  <c r="Q184" i="1"/>
  <c r="G92" i="1"/>
  <c r="G5" i="1" s="1"/>
  <c r="F92" i="1"/>
  <c r="F5" i="1" s="1"/>
  <c r="E92" i="1"/>
  <c r="E5" i="1" s="1"/>
  <c r="P37" i="1"/>
  <c r="Q39" i="1" s="1"/>
  <c r="P57" i="1"/>
  <c r="Q59" i="1" s="1"/>
  <c r="P60" i="1"/>
  <c r="P61" i="1"/>
  <c r="P62" i="1"/>
  <c r="P63" i="1"/>
  <c r="P76" i="1"/>
  <c r="Q79" i="1" s="1"/>
  <c r="P64" i="1"/>
  <c r="Q67" i="1" s="1"/>
  <c r="M64" i="52"/>
  <c r="H64" i="52"/>
  <c r="C64" i="52"/>
  <c r="M61" i="52"/>
  <c r="H61" i="52"/>
  <c r="C61" i="52"/>
  <c r="M44" i="52"/>
  <c r="H44" i="52"/>
  <c r="C44" i="52"/>
  <c r="R23" i="52"/>
  <c r="M23" i="52"/>
  <c r="H23" i="52"/>
  <c r="C23" i="52"/>
  <c r="Q63" i="1" l="1"/>
  <c r="P8" i="1"/>
  <c r="P9" i="1"/>
  <c r="R7" i="53"/>
  <c r="P136" i="1" s="1"/>
  <c r="M7" i="53"/>
  <c r="P135" i="1" s="1"/>
  <c r="H7" i="53"/>
  <c r="P134" i="1" s="1"/>
  <c r="C7" i="53"/>
  <c r="P133" i="1" s="1"/>
  <c r="P131" i="1"/>
  <c r="P132" i="1"/>
  <c r="I130" i="1"/>
  <c r="P130" i="1" s="1"/>
  <c r="I129" i="1"/>
  <c r="P129" i="1" s="1"/>
  <c r="R6" i="51"/>
  <c r="M6" i="51"/>
  <c r="H6" i="51"/>
  <c r="C6" i="51"/>
  <c r="I125" i="1" s="1"/>
  <c r="P125" i="1" s="1"/>
  <c r="Q128" i="1" s="1"/>
  <c r="R6" i="50"/>
  <c r="M6" i="50"/>
  <c r="H6" i="50"/>
  <c r="C6" i="50"/>
  <c r="I117" i="1" s="1"/>
  <c r="P117" i="1" s="1"/>
  <c r="Q120" i="1" s="1"/>
  <c r="R6" i="49"/>
  <c r="M6" i="49"/>
  <c r="H6" i="49"/>
  <c r="I114" i="1" s="1"/>
  <c r="P114" i="1" s="1"/>
  <c r="C6" i="49"/>
  <c r="I113" i="1" s="1"/>
  <c r="P113" i="1" s="1"/>
  <c r="R7" i="48"/>
  <c r="I112" i="1" s="1"/>
  <c r="P112" i="1" s="1"/>
  <c r="M7" i="48"/>
  <c r="I111" i="1" s="1"/>
  <c r="P111" i="1" s="1"/>
  <c r="H7" i="48"/>
  <c r="I110" i="1" s="1"/>
  <c r="P110" i="1" s="1"/>
  <c r="C7" i="48"/>
  <c r="I109" i="1" s="1"/>
  <c r="P109" i="1" s="1"/>
  <c r="R6" i="47"/>
  <c r="I124" i="1" s="1"/>
  <c r="P124" i="1" s="1"/>
  <c r="M6" i="47"/>
  <c r="I123" i="1" s="1"/>
  <c r="P123" i="1" s="1"/>
  <c r="H6" i="47"/>
  <c r="I122" i="1" s="1"/>
  <c r="P122" i="1" s="1"/>
  <c r="C6" i="47"/>
  <c r="I121" i="1" s="1"/>
  <c r="P121" i="1" s="1"/>
  <c r="Q124" i="1" s="1"/>
  <c r="R7" i="32"/>
  <c r="I100" i="1" s="1"/>
  <c r="P100" i="1" s="1"/>
  <c r="M7" i="32"/>
  <c r="I99" i="1" s="1"/>
  <c r="P99" i="1" s="1"/>
  <c r="H7" i="32"/>
  <c r="I98" i="1" s="1"/>
  <c r="P98" i="1" s="1"/>
  <c r="C7" i="32"/>
  <c r="I97" i="1" s="1"/>
  <c r="P97" i="1" s="1"/>
  <c r="Q100" i="1" s="1"/>
  <c r="R7" i="30"/>
  <c r="I96" i="1" s="1"/>
  <c r="P96" i="1" s="1"/>
  <c r="M7" i="30"/>
  <c r="I95" i="1" s="1"/>
  <c r="P95" i="1" s="1"/>
  <c r="H7" i="30"/>
  <c r="I94" i="1" s="1"/>
  <c r="P94" i="1" s="1"/>
  <c r="C7" i="30"/>
  <c r="I93" i="1" s="1"/>
  <c r="R8" i="33"/>
  <c r="I75" i="1" s="1"/>
  <c r="M8" i="33"/>
  <c r="I74" i="1" s="1"/>
  <c r="H8" i="33"/>
  <c r="I73" i="1" s="1"/>
  <c r="C8" i="33"/>
  <c r="I72" i="1" s="1"/>
  <c r="M42" i="34"/>
  <c r="I50" i="1" s="1"/>
  <c r="I49" i="1"/>
  <c r="I48" i="1"/>
  <c r="I35" i="1"/>
  <c r="I34" i="1"/>
  <c r="I33" i="1"/>
  <c r="H6" i="39"/>
  <c r="R8" i="31"/>
  <c r="H19" i="1" s="1"/>
  <c r="M8" i="31"/>
  <c r="H8" i="31"/>
  <c r="H17" i="1" s="1"/>
  <c r="H92" i="1" s="1"/>
  <c r="H5" i="1" s="1"/>
  <c r="C8" i="31"/>
  <c r="R7" i="26"/>
  <c r="I15" i="1" s="1"/>
  <c r="M7" i="26"/>
  <c r="I14" i="1" s="1"/>
  <c r="H7" i="26"/>
  <c r="I13" i="1" s="1"/>
  <c r="C7" i="26"/>
  <c r="I12" i="1" s="1"/>
  <c r="I92" i="1" s="1"/>
  <c r="I5" i="1" s="1"/>
  <c r="M21" i="45"/>
  <c r="M13" i="44"/>
  <c r="R7" i="42"/>
  <c r="I108" i="1" s="1"/>
  <c r="P108" i="1" s="1"/>
  <c r="M7" i="42"/>
  <c r="I107" i="1" s="1"/>
  <c r="P107" i="1" s="1"/>
  <c r="H7" i="42"/>
  <c r="I106" i="1" s="1"/>
  <c r="P106" i="1" s="1"/>
  <c r="C7" i="42"/>
  <c r="I105" i="1" s="1"/>
  <c r="P105" i="1" s="1"/>
  <c r="I27" i="1"/>
  <c r="I26" i="1"/>
  <c r="I25" i="1"/>
  <c r="I24" i="1"/>
  <c r="R6" i="39"/>
  <c r="M6" i="39"/>
  <c r="C6" i="39"/>
  <c r="Q132" i="1" l="1"/>
  <c r="Q108" i="1"/>
  <c r="Q136" i="1"/>
  <c r="Q112" i="1"/>
  <c r="P93" i="1"/>
  <c r="Q96" i="1" s="1"/>
  <c r="P17" i="1"/>
  <c r="P19" i="1"/>
  <c r="P51" i="1"/>
  <c r="P27" i="1"/>
  <c r="P72" i="1"/>
  <c r="Q75" i="1" s="1"/>
  <c r="P50" i="1"/>
  <c r="P70" i="1"/>
  <c r="P42" i="1"/>
  <c r="P43" i="1"/>
  <c r="P73" i="1"/>
  <c r="P75" i="1"/>
  <c r="P20" i="1"/>
  <c r="P23" i="1"/>
  <c r="P35" i="1"/>
  <c r="P71" i="1"/>
  <c r="P22" i="1"/>
  <c r="P12" i="1"/>
  <c r="P21" i="1"/>
  <c r="P13" i="1"/>
  <c r="P41" i="1"/>
  <c r="P26" i="1"/>
  <c r="P74" i="1"/>
  <c r="P33" i="1"/>
  <c r="P14" i="1"/>
  <c r="P48" i="1"/>
  <c r="P68" i="1"/>
  <c r="P54" i="1"/>
  <c r="P55" i="1"/>
  <c r="P34" i="1"/>
  <c r="P24" i="1"/>
  <c r="P25" i="1"/>
  <c r="P15" i="1"/>
  <c r="P49" i="1"/>
  <c r="P69" i="1"/>
  <c r="I116" i="1"/>
  <c r="P116" i="1" s="1"/>
  <c r="P197" i="1" s="1"/>
  <c r="I115" i="1"/>
  <c r="P115" i="1" s="1"/>
  <c r="Q116" i="1" l="1"/>
  <c r="Q27" i="1"/>
  <c r="Q71" i="1"/>
  <c r="Q23" i="1"/>
  <c r="I197" i="1"/>
  <c r="Q15" i="1"/>
  <c r="Q55" i="1"/>
  <c r="Q51" i="1"/>
  <c r="Q19" i="1"/>
  <c r="Q35" i="1"/>
  <c r="P40" i="1"/>
  <c r="P92" i="1" l="1"/>
  <c r="P5" i="1" s="1"/>
  <c r="Q43" i="1"/>
</calcChain>
</file>

<file path=xl/comments1.xml><?xml version="1.0" encoding="utf-8"?>
<comments xmlns="http://schemas.openxmlformats.org/spreadsheetml/2006/main">
  <authors>
    <author>HPZ400</author>
  </authors>
  <commentList>
    <comment ref="D103" authorId="0" shapeId="0">
      <text>
        <r>
          <rPr>
            <b/>
            <sz val="9"/>
            <color indexed="81"/>
            <rFont val="Tahoma"/>
            <family val="2"/>
          </rPr>
          <t xml:space="preserve">CHI ĐỐI TÁC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GUARDIAN + DIAG CHO MR HUNG
NGAY 03.01.2020 (TK CA NHAN SEP)</t>
        </r>
      </text>
    </comment>
  </commentList>
</comments>
</file>

<file path=xl/sharedStrings.xml><?xml version="1.0" encoding="utf-8"?>
<sst xmlns="http://schemas.openxmlformats.org/spreadsheetml/2006/main" count="3240" uniqueCount="613">
  <si>
    <t>STT</t>
  </si>
  <si>
    <t>DỰ ÁN</t>
  </si>
  <si>
    <t>T08</t>
  </si>
  <si>
    <t>T09</t>
  </si>
  <si>
    <t>T10</t>
  </si>
  <si>
    <t>T11</t>
  </si>
  <si>
    <t>T12</t>
  </si>
  <si>
    <t>Vật tư</t>
  </si>
  <si>
    <t>Chiết khấu</t>
  </si>
  <si>
    <t>NĂM 2020</t>
  </si>
  <si>
    <t xml:space="preserve">HTMB SHINWON T17 </t>
  </si>
  <si>
    <t>CP VP, CP khác,…</t>
  </si>
  <si>
    <t>CÔNG TRÌNH HTMB SHINWON TẦNG 17</t>
  </si>
  <si>
    <t>VẬT TƯ</t>
  </si>
  <si>
    <t>CHIẾT KHẤU</t>
  </si>
  <si>
    <t>Thạch cao</t>
  </si>
  <si>
    <t>AIM</t>
  </si>
  <si>
    <t>Nhân công sơn nước</t>
  </si>
  <si>
    <t>KINGGROUP</t>
  </si>
  <si>
    <t>ENFORCE</t>
  </si>
  <si>
    <t>Phụ kiện Hafele</t>
  </si>
  <si>
    <t>CHUNG HỒNG PHÚC</t>
  </si>
  <si>
    <t>CLEAN HOUSE</t>
  </si>
  <si>
    <t>PCCC</t>
  </si>
  <si>
    <t>CP phát sinh tầng 9</t>
  </si>
  <si>
    <t>MR PHU</t>
  </si>
  <si>
    <t>CÔNG TRÌNH WH</t>
  </si>
  <si>
    <t xml:space="preserve"> HTMB -VALT20 </t>
  </si>
  <si>
    <t>CÔNG TRÌNH TÒA NHÀ ĐỨC</t>
  </si>
  <si>
    <t>NGÀY</t>
  </si>
  <si>
    <t>VIETCREDIT</t>
  </si>
  <si>
    <t>WH</t>
  </si>
  <si>
    <t>TÒA NHÀ ĐỨC</t>
  </si>
  <si>
    <t>NAM THUẬN MR (T19)</t>
  </si>
  <si>
    <t>PM</t>
  </si>
  <si>
    <t>SMART OSC (PHÚ NHUẬN)</t>
  </si>
  <si>
    <t>HTMB - SWE T16</t>
  </si>
  <si>
    <t>LOCALIZE</t>
  </si>
  <si>
    <t>NVG</t>
  </si>
  <si>
    <t xml:space="preserve"> HTMB -SPN (T20)</t>
  </si>
  <si>
    <t>DIAG - Q9</t>
  </si>
  <si>
    <t>DIAG - Q5</t>
  </si>
  <si>
    <t>DIAG - Q10</t>
  </si>
  <si>
    <t>CẢI TẠO NHÀ MS.QUỲNH</t>
  </si>
  <si>
    <t>NỘI DUNG</t>
  </si>
  <si>
    <t>SỐ TIỀN</t>
  </si>
  <si>
    <t>THANH TOÁN</t>
  </si>
  <si>
    <t>NCC/NGƯỜI ĐỀ NGHỊ</t>
  </si>
  <si>
    <t>CP VĂN PHÒNG, CP KHÁC</t>
  </si>
  <si>
    <t>Chi tiền hoa hồng cho Ms Hiền CT Shin Won</t>
  </si>
  <si>
    <t>TECH</t>
  </si>
  <si>
    <t>CÔNG TRÌNH DIAG Q10</t>
  </si>
  <si>
    <t>Nội thất - Hợp Nhất - DIAG CT Q10 ( đợt 3 )</t>
  </si>
  <si>
    <t>Quyết toán nhân công sơn nước</t>
  </si>
  <si>
    <t>VIETIN</t>
  </si>
  <si>
    <t>THAO QS</t>
  </si>
  <si>
    <t>Thư bảo lãnh Diag Cao Thắng</t>
  </si>
  <si>
    <t>SHB</t>
  </si>
  <si>
    <t>CÔNG TRÌNH DIAG Q9</t>
  </si>
  <si>
    <t>TT Mr Hoàng kính nẹp inox, CT Diag 75 Lê Văn Việt</t>
  </si>
  <si>
    <t>Loa, camera</t>
  </si>
  <si>
    <t>MS THAO</t>
  </si>
  <si>
    <t>MR LIL</t>
  </si>
  <si>
    <t>TT kẽm đính CA PCCC FM 200</t>
  </si>
  <si>
    <t>Chi phí PCCC</t>
  </si>
  <si>
    <t>CÔNG TRÌNH GUARDIAN Q4</t>
  </si>
  <si>
    <t>TM</t>
  </si>
  <si>
    <t>MR.LIL</t>
  </si>
  <si>
    <t>Logo quảng cáo</t>
  </si>
  <si>
    <t xml:space="preserve">Tủ Rack </t>
  </si>
  <si>
    <t>A THANG DECAL</t>
  </si>
  <si>
    <t>A THAI ACOSOTOL</t>
  </si>
  <si>
    <t>Bảo hiểm công trình HĐ 0129971 ngày 11/6/2020</t>
  </si>
  <si>
    <t>BAO MINH</t>
  </si>
  <si>
    <t>TT Mr Tuấn thạch cao HTMB ShinWon tầng 17</t>
  </si>
  <si>
    <t>MR PHAT</t>
  </si>
  <si>
    <t>Sprinter - Mr Thái - HTMB VAL</t>
  </si>
  <si>
    <t>Nhân công tháo dở - Mr Tâm - HTMB VAL</t>
  </si>
  <si>
    <t>CÔNG TRÌNH HTMB VAL T20</t>
  </si>
  <si>
    <t>CÔNG TRÌNH LOCALIZE</t>
  </si>
  <si>
    <t xml:space="preserve">TT ME </t>
  </si>
  <si>
    <t>Chân bàn sắt</t>
  </si>
  <si>
    <t>Decal, logo</t>
  </si>
  <si>
    <t>CÔNG TRÌNH CẢI TẠO NHÀ MS.QUỲNH</t>
  </si>
  <si>
    <t>Thiết bị nước, toilet, CT cải tạo Ms Quỳnh</t>
  </si>
  <si>
    <t>Xây dựng Mr Tâm nhà Ms Quỳnh</t>
  </si>
  <si>
    <t xml:space="preserve">HOANG VY </t>
  </si>
  <si>
    <t>MR TAM</t>
  </si>
  <si>
    <t>CÔNG TRÌNH NAM THUẬN MR TẦNG 19</t>
  </si>
  <si>
    <t>NCC Hoàng Anh Home CT Nam thuận 19F mở rộng</t>
  </si>
  <si>
    <t>Trương Thái Trung TT kinh công trình Nam Thuận mở rộng 19F</t>
  </si>
  <si>
    <t>NCC Hợp Nhất TT cho đội mộc, CT Nam Thuận T19</t>
  </si>
  <si>
    <t>NCC Công Anh TT đội thạch cao, CT Nam Thuận T19</t>
  </si>
  <si>
    <t>NCC Việt Úc chuyển xà bần Nhà Đức</t>
  </si>
  <si>
    <t>Đồng hồ đo lưu lượng BTU cho máy lạnh</t>
  </si>
  <si>
    <t>HOANG ANH HOME</t>
  </si>
  <si>
    <t>HOP NHAT</t>
  </si>
  <si>
    <t>MOI TRUONG VIET UC</t>
  </si>
  <si>
    <t>TRUNG KIEN</t>
  </si>
  <si>
    <t>CÔNG TRÌNH NVG</t>
  </si>
  <si>
    <t>Thảm - KNT - NVG ( đợt cuối )</t>
  </si>
  <si>
    <t>Phụ kiện Hafele - Mr Tuấn - NVG</t>
  </si>
  <si>
    <t>Càn sàn - Mr Tâm - NVG ( đợt cuối )</t>
  </si>
  <si>
    <t>NCC CLEAN HOUSE thanh toán VSCN; NVG</t>
  </si>
  <si>
    <t>NCC Hawee TT PCCC công trình NVG</t>
  </si>
  <si>
    <t>NCC Như Phong TT đội sắt , CT NVG</t>
  </si>
  <si>
    <t>THI CÔNG HỆ THỐNG VP: CẢM BIẾN VÂN TAY, THẺ KHÓA TỪ</t>
  </si>
  <si>
    <t>MR NHA</t>
  </si>
  <si>
    <t>NHU PHONG</t>
  </si>
  <si>
    <t>NAM LONG SG</t>
  </si>
  <si>
    <t>TỔNG T06</t>
  </si>
  <si>
    <t>CÔNG TRÌNH SMART OSC</t>
  </si>
  <si>
    <t>Bộ chuyển camera</t>
  </si>
  <si>
    <t>MR THAI</t>
  </si>
  <si>
    <t>Thư bảo lãnh Smartosc</t>
  </si>
  <si>
    <t>Hoàn trả tấm trần tầng 5 SPW</t>
  </si>
  <si>
    <t>CÔNG TRÌNH VIETCREDIT</t>
  </si>
  <si>
    <t>Phụ kiện Hafele - Mr Tuấn - Vietcredit</t>
  </si>
  <si>
    <t>Đơn hàng lạnh - Trung Kiên - PAN</t>
  </si>
  <si>
    <t>Cửa chống cháy - Kinggroup - Vietcredit</t>
  </si>
  <si>
    <t>50% NCC Chung Hồng Phúc Ghế, CT</t>
  </si>
  <si>
    <t>Trần Quốc Thiên TT Rèm, CT: Việtcredit</t>
  </si>
  <si>
    <t>TT đợt cuối tiền mua ghế</t>
  </si>
  <si>
    <t>NCC Trọng Tín TT mua tủ looker CT Vietcredit</t>
  </si>
  <si>
    <t>NCC Phúc Hưng đơn hàng máy lạnh tòa nhà CT Vietcredit</t>
  </si>
  <si>
    <t>50% NCC 190 Sài Gòn ghế gấp đợt 1, CT Vietcredit</t>
  </si>
  <si>
    <t>Nguyễn Kim Phi TT cap quang VNPT, CT Vietcredit</t>
  </si>
  <si>
    <t>NCC ENFORCE TT vách ngan di động CT Vietcredit</t>
  </si>
  <si>
    <t>NCC Sao Mai Viet CLEAN HOUSE vệ sinh công trình Vietcredit</t>
  </si>
  <si>
    <t>NCC Hợp Nhất TT đợt 2 40% CT Vietcredit</t>
  </si>
  <si>
    <t>Đơn hàng HDMI phát sinh CT VietCredit</t>
  </si>
  <si>
    <t>NCC Sáng Tạo TT dây nhảy. CT VietCredit T3</t>
  </si>
  <si>
    <t>Dây vòi xịt, CT Vietcredit - NCC Hoàng Vỹ</t>
  </si>
  <si>
    <t>TT sơn đội Mr Phát, CT Vietcredit</t>
  </si>
  <si>
    <t>Ghế nội thất 190 CT Vietcredit</t>
  </si>
  <si>
    <t>Kính Mr Trung - NCC An Thịnh</t>
  </si>
  <si>
    <t>Máy lạnh</t>
  </si>
  <si>
    <t>Nội thất bàn ghế</t>
  </si>
  <si>
    <t>CHUNG HONG PHUC</t>
  </si>
  <si>
    <t>DINH PHU</t>
  </si>
  <si>
    <t>TRONG TIN</t>
  </si>
  <si>
    <t>190 SAI GON</t>
  </si>
  <si>
    <t>CTY IDS</t>
  </si>
  <si>
    <t>HOANG VY</t>
  </si>
  <si>
    <t>AN THINH</t>
  </si>
  <si>
    <t>ANH PHUONG NAM</t>
  </si>
  <si>
    <t>MR THUONG</t>
  </si>
  <si>
    <t>MR TUAN</t>
  </si>
  <si>
    <t>CHI PHÍ THI CÔNG</t>
  </si>
  <si>
    <t>Chi phí ngắt nước - Phú thi công - Vietcredit</t>
  </si>
  <si>
    <t>Ghế</t>
  </si>
  <si>
    <t>Phụ kiện Hafele - Mr Tuấn - WH</t>
  </si>
  <si>
    <t>Trần Quốc Thiên TT Rèm, CT: wh</t>
  </si>
  <si>
    <t>NCC Hợp Nhất TT đợt 2 40% CT WH</t>
  </si>
  <si>
    <t>NCC Như Phong TT đội sắt , CT WH</t>
  </si>
  <si>
    <t>NCC Mr. Hoàng TT kính, CT WH</t>
  </si>
  <si>
    <t>Sàn gỗ Hoàng Anh -NCC Hoàng Anh Home</t>
  </si>
  <si>
    <t>THE MIA</t>
  </si>
  <si>
    <t>MR THANG</t>
  </si>
  <si>
    <t>MR HOANG</t>
  </si>
  <si>
    <t>NHA QS</t>
  </si>
  <si>
    <t>TT CT WH đã hoàn thành công trình</t>
  </si>
  <si>
    <t>TRI TC</t>
  </si>
  <si>
    <t>CP thi công</t>
  </si>
  <si>
    <t>CÔNG TRÌNH PM</t>
  </si>
  <si>
    <t>CÔNG TRÌNH HTMB - SWE TẦNG 16</t>
  </si>
  <si>
    <t>CÔNG TRÌNH HTMB - SPN T20</t>
  </si>
  <si>
    <t>CÔNG TRÌNH DIAG Q5</t>
  </si>
  <si>
    <t>CÁC CÔNG TRÌNH</t>
  </si>
  <si>
    <t>TT Anh Thường Thach cao CT HTMB T20</t>
  </si>
  <si>
    <t>TT nhân công sơn nước HTMB Bunge T20</t>
  </si>
  <si>
    <t>TT ME tòa nhà HTMB Bunge Tầng 20</t>
  </si>
  <si>
    <t>Giải chi tạm ứng CT VAT - Guarian - PCCC</t>
  </si>
  <si>
    <t>HOANG THI CONG</t>
  </si>
  <si>
    <t>CÔNG TRÌNH MEDIKA</t>
  </si>
  <si>
    <t>Hoa hồng ( Medika 3/02 &amp; Spa lầu 1 )</t>
  </si>
  <si>
    <t>Chiết khấu dự án giá trị gói Medika còn lại</t>
  </si>
  <si>
    <t>CÔNG TRÌNH PAN ASIA 19</t>
  </si>
  <si>
    <t>Sprinter - Mr Thái - PAN ASIA T19</t>
  </si>
  <si>
    <t>Đơn hàng lạnh PANASIA T19 QUTEC</t>
  </si>
  <si>
    <t>CÔNG TRÌNH REE SHOWROOM</t>
  </si>
  <si>
    <t>CÔNG TRÌNH SANDOZ TẦNG 16</t>
  </si>
  <si>
    <t>Bộ điều khiển cáp và khóa từ</t>
  </si>
  <si>
    <t>Giải chi tầng P2 hoàn trả cọc</t>
  </si>
  <si>
    <t>MR KHOA</t>
  </si>
  <si>
    <t>CÔNG TRÌNH JACCS</t>
  </si>
  <si>
    <t>Kính - Mr Trung - Jaccs</t>
  </si>
  <si>
    <t>CÔNG TRÌNH KVB</t>
  </si>
  <si>
    <t>THI CÔNG HỆ THỐNG VP: CAMERA, CẢM BIẾN VÂN TAY, THẺ KHÓA TỪ</t>
  </si>
  <si>
    <t>CÔNG TRÌNH LAVIE</t>
  </si>
  <si>
    <t>GUARDIAN Q4 (2019)</t>
  </si>
  <si>
    <t>GUARDIAN Q9 (2019)</t>
  </si>
  <si>
    <t>MEDIKA (2019)</t>
  </si>
  <si>
    <t>PAN ASIA (2019)</t>
  </si>
  <si>
    <t>REE (2019)</t>
  </si>
  <si>
    <t>SANDOZ T16 (2019)</t>
  </si>
  <si>
    <t>JACCS (2019)</t>
  </si>
  <si>
    <t>KVB (2019)</t>
  </si>
  <si>
    <t>Nhân công điện - Mr Thuận - Lavie + Bombus</t>
  </si>
  <si>
    <t>Nội thất - Hợp Nhất - Lavie phát sinh</t>
  </si>
  <si>
    <t xml:space="preserve">MR LIL </t>
  </si>
  <si>
    <t>Chi phí văn phòng</t>
  </si>
  <si>
    <t xml:space="preserve">CHI PHÍ CÁ NHÂN </t>
  </si>
  <si>
    <t>CHI PHÍ CTY</t>
  </si>
  <si>
    <t>Chi phí tài chính (mua nhà)</t>
  </si>
  <si>
    <t>Chi phí khác</t>
  </si>
  <si>
    <t>Lương thợ tuần từ 22/05 đến 28/05</t>
  </si>
  <si>
    <t>CHI PHÍ CHUNG CHO CÁC CÔNG TRÌNH</t>
  </si>
  <si>
    <t>CHI PHÍ VẬT TƯ</t>
  </si>
  <si>
    <t>Xe vận chuyển - Mr Trường - Các công trình</t>
  </si>
  <si>
    <t>Đồ điện từ 13/05 đến 31/05  - 126 - Các công trình</t>
  </si>
  <si>
    <t>CHI KHÁC</t>
  </si>
  <si>
    <t>*</t>
  </si>
  <si>
    <t>Lương thợ T05 - tuần 4</t>
  </si>
  <si>
    <t>Lương thợ T06 - tuần 1</t>
  </si>
  <si>
    <t>Lương thợ T06 - tuần 2</t>
  </si>
  <si>
    <t>Lương thợ T06 - tuần 3</t>
  </si>
  <si>
    <t>Lương thợ T06 - tuần 4</t>
  </si>
  <si>
    <t>TỔNG CHI PHÍ THEO DỰ ÁN NĂM 2020</t>
  </si>
  <si>
    <t>CÔNG TRÌNH GUARDIAN Q9</t>
  </si>
  <si>
    <t>TỔNG THỰC CHI</t>
  </si>
  <si>
    <t>Ghế training</t>
  </si>
  <si>
    <t>Ghế xoay + bàn</t>
  </si>
  <si>
    <t>Khoan sàn toilet</t>
  </si>
  <si>
    <t>Đồ điện sắt</t>
  </si>
  <si>
    <t>Sofa</t>
  </si>
  <si>
    <t>Đèn xuyên sáng</t>
  </si>
  <si>
    <t>Đèn trang trí</t>
  </si>
  <si>
    <t>Thảm</t>
  </si>
  <si>
    <t>Gạch</t>
  </si>
  <si>
    <t>Chân bàn</t>
  </si>
  <si>
    <t>Gạch ( PS )</t>
  </si>
  <si>
    <t>Nội thất</t>
  </si>
  <si>
    <t>Chân bàn ( phần thuế )</t>
  </si>
  <si>
    <t>Sơn Nước</t>
  </si>
  <si>
    <t>SÀN</t>
  </si>
  <si>
    <t>Hoàng Hồng Phát</t>
  </si>
  <si>
    <t>Dfurni</t>
  </si>
  <si>
    <t>Chung Hồng Phúc</t>
  </si>
  <si>
    <t>Cty Quang Minh</t>
  </si>
  <si>
    <t>Cát Vạn Lợi</t>
  </si>
  <si>
    <t>Mr Tuấn</t>
  </si>
  <si>
    <t>Mr Bon</t>
  </si>
  <si>
    <t>Mr Thường</t>
  </si>
  <si>
    <t>Nhi Long</t>
  </si>
  <si>
    <t>Hoàng Vỹ</t>
  </si>
  <si>
    <t>Phúc Thịnh Phát</t>
  </si>
  <si>
    <t>Hoảng Vỹ</t>
  </si>
  <si>
    <t>Hợp Nhất</t>
  </si>
  <si>
    <t>Đương Dai</t>
  </si>
  <si>
    <t>VTB</t>
  </si>
  <si>
    <t>Chi mua vật tư</t>
  </si>
  <si>
    <t>Mua sắm vật tư phụ ngoài công trình</t>
  </si>
  <si>
    <t>Cán sàn</t>
  </si>
  <si>
    <t>MR DONG</t>
  </si>
  <si>
    <t>MR KIEN</t>
  </si>
  <si>
    <t>Mr Tâm</t>
  </si>
  <si>
    <t>TỔNG T01</t>
  </si>
  <si>
    <t>Vách vệ sinh compact</t>
  </si>
  <si>
    <t>Phụ kiện b/s</t>
  </si>
  <si>
    <t>Phễu thu sàn</t>
  </si>
  <si>
    <t>Kính</t>
  </si>
  <si>
    <t>Phụ kiện cửa kính</t>
  </si>
  <si>
    <t>Đá</t>
  </si>
  <si>
    <t>Kéo cáp chống cháy</t>
  </si>
  <si>
    <t>Quạt hút</t>
  </si>
  <si>
    <t>ĐÈN</t>
  </si>
  <si>
    <t>Ghế lười</t>
  </si>
  <si>
    <t>Ghế CEO</t>
  </si>
  <si>
    <t>Màn chiếu, máy chiếu</t>
  </si>
  <si>
    <t>Đồ điện</t>
  </si>
  <si>
    <t>Vách ngăn vệ sinh</t>
  </si>
  <si>
    <t>Tam ung dot 2 do moc hop nhat ctr kvb</t>
  </si>
  <si>
    <t>Hút mùi toilet</t>
  </si>
  <si>
    <t>Nhã QS</t>
  </si>
  <si>
    <t>Lil QS</t>
  </si>
  <si>
    <t>Thảo QS</t>
  </si>
  <si>
    <t>Nhã Qs</t>
  </si>
  <si>
    <t>Lil Qs</t>
  </si>
  <si>
    <t>Thảo NS</t>
  </si>
  <si>
    <t>Trang KT</t>
  </si>
  <si>
    <t>Thảo Qs</t>
  </si>
  <si>
    <t>Chi phí kỹ thuật tòa nhà Bitexco</t>
  </si>
  <si>
    <t>Giải chi tạm ứng chi phí công trình</t>
  </si>
  <si>
    <t>Anh Đồng</t>
  </si>
  <si>
    <t>TRí thi công</t>
  </si>
  <si>
    <t>Kiên thi công</t>
  </si>
  <si>
    <t>Chi hoa hồng môi giới</t>
  </si>
  <si>
    <t>Chi hoa hồng phiên dịch</t>
  </si>
  <si>
    <t>Ms Trang</t>
  </si>
  <si>
    <t>TỔNG T02</t>
  </si>
  <si>
    <t>Thanh toán gạch</t>
  </si>
  <si>
    <t>Trần xuyên sáng</t>
  </si>
  <si>
    <t>Thanh toán phí vệ sinh công trình</t>
  </si>
  <si>
    <t>Sơn nước</t>
  </si>
  <si>
    <t>Vách ốp trang trí</t>
  </si>
  <si>
    <t>Sơn hiệu ứng</t>
  </si>
  <si>
    <t>Nhân công điện</t>
  </si>
  <si>
    <t>Sắt</t>
  </si>
  <si>
    <t>VLXD</t>
  </si>
  <si>
    <t>Hệ thống cấp thoát nước</t>
  </si>
  <si>
    <t>Trang kt</t>
  </si>
  <si>
    <t>TỔNG T03</t>
  </si>
  <si>
    <t>DEcal</t>
  </si>
  <si>
    <t>Chi hoa hồng</t>
  </si>
  <si>
    <t>MR CUONG</t>
  </si>
  <si>
    <t>TỔNG T04</t>
  </si>
  <si>
    <t>Ghế Sofa</t>
  </si>
  <si>
    <t>Hoa hồng ( chi thêm ) - Ms Hiền</t>
  </si>
  <si>
    <t>TỔNG T05</t>
  </si>
  <si>
    <t>Phụ kiện kính</t>
  </si>
  <si>
    <t>Bảo hiểm công trình</t>
  </si>
  <si>
    <t>Bảo hiểm tai nạn</t>
  </si>
  <si>
    <t>Rèm</t>
  </si>
  <si>
    <t>Kệ sắt</t>
  </si>
  <si>
    <t>Đèn thả</t>
  </si>
  <si>
    <t>Kệ bảng</t>
  </si>
  <si>
    <t>GHẾ</t>
  </si>
  <si>
    <t>Trí thi công</t>
  </si>
  <si>
    <t>Chi phí cắt nước</t>
  </si>
  <si>
    <t>Báo khói, lạnh</t>
  </si>
  <si>
    <t>Khung treo Tivi</t>
  </si>
  <si>
    <t>Vệ sinh công trình</t>
  </si>
  <si>
    <t>Vách cỏ nhân tạo</t>
  </si>
  <si>
    <t>Tấm trần tiêu âm</t>
  </si>
  <si>
    <t xml:space="preserve">Nhân công điện </t>
  </si>
  <si>
    <t>MR TRI</t>
  </si>
  <si>
    <t>Giải chi tạm ứng mua vât tư</t>
  </si>
  <si>
    <t>MS THUY</t>
  </si>
  <si>
    <t>MS PHUONG NGOC</t>
  </si>
  <si>
    <t xml:space="preserve">Đèn </t>
  </si>
  <si>
    <t>Sơn</t>
  </si>
  <si>
    <t>Chi kỹ thuật công trình</t>
  </si>
  <si>
    <t>Bản đồ</t>
  </si>
  <si>
    <t>Hoa hồng - Ms Ngân</t>
  </si>
  <si>
    <t>AQUA (2019)</t>
  </si>
  <si>
    <t>AQUA SHOWROOM(2019)</t>
  </si>
  <si>
    <t>BW(2019)</t>
  </si>
  <si>
    <t>XIAMEN (2019)</t>
  </si>
  <si>
    <t>FUJITSU (2019)</t>
  </si>
  <si>
    <t>BOMBUS (2019)</t>
  </si>
  <si>
    <t>XLE (2019)</t>
  </si>
  <si>
    <t>HPI NGUYỄN HUỆ</t>
  </si>
  <si>
    <t>HOÀNG PHÚC (2019)</t>
  </si>
  <si>
    <t>LOGIVAN (2019)</t>
  </si>
  <si>
    <t>MLL (2019)</t>
  </si>
  <si>
    <t>CÔNG TRÌNH HOÀNG PHÚC INTERNATIONAL - NGUYỄN HUỆ</t>
  </si>
  <si>
    <t>Alu quảng cáo</t>
  </si>
  <si>
    <t>PAN (2019)</t>
  </si>
  <si>
    <t>Thanh toan a thai access control ctr htmb t20</t>
  </si>
  <si>
    <t>Trần thạch cao</t>
  </si>
  <si>
    <t>Sprinker</t>
  </si>
  <si>
    <t>Nhân công sơn</t>
  </si>
  <si>
    <t>Chi phí hoàn trả bằng mặt Sao Phương Nam Tầng 20</t>
  </si>
  <si>
    <t>Phú thi công</t>
  </si>
  <si>
    <t>Chi phí ngắt nước</t>
  </si>
  <si>
    <t>PHU</t>
  </si>
  <si>
    <t>Tháo dở vách trần sàn</t>
  </si>
  <si>
    <t>Nhân công trần</t>
  </si>
  <si>
    <t>Sắt mái tôn</t>
  </si>
  <si>
    <t>LOGO</t>
  </si>
  <si>
    <t>Bảo hiềm công trình</t>
  </si>
  <si>
    <t>MỘC</t>
  </si>
  <si>
    <t>Hệ thống điều hòa</t>
  </si>
  <si>
    <t>THẠCH CAO</t>
  </si>
  <si>
    <t>Mr Dương</t>
  </si>
  <si>
    <t>Chi phí phường</t>
  </si>
  <si>
    <t xml:space="preserve">Cửa cuốn </t>
  </si>
  <si>
    <t>Thảo qS</t>
  </si>
  <si>
    <t>Thiết bị vệ sinh</t>
  </si>
  <si>
    <t>Logo</t>
  </si>
  <si>
    <t>GẠch</t>
  </si>
  <si>
    <t>Mái che, kèo sắt</t>
  </si>
  <si>
    <t>Đèn</t>
  </si>
  <si>
    <t>Điện lạnh</t>
  </si>
  <si>
    <t>Thanh toán tiền điện và nước</t>
  </si>
  <si>
    <t>Giải chi mua vật tư công trình</t>
  </si>
  <si>
    <t>Decal</t>
  </si>
  <si>
    <t>Cửa cuốn</t>
  </si>
  <si>
    <t>Nhân công điện - a Thuận</t>
  </si>
  <si>
    <t>Quạt hút mùi</t>
  </si>
  <si>
    <t xml:space="preserve">Vách ngăn </t>
  </si>
  <si>
    <t>Dặm vá vách</t>
  </si>
  <si>
    <t xml:space="preserve">Ghế bar </t>
  </si>
  <si>
    <t>Ms Thúy</t>
  </si>
  <si>
    <t>Bạc sọc</t>
  </si>
  <si>
    <t>Bàn</t>
  </si>
  <si>
    <t>Sàn</t>
  </si>
  <si>
    <t>Hoa hồng - Cương</t>
  </si>
  <si>
    <t>Bàn trà</t>
  </si>
  <si>
    <t>Tam ung a thang decal ctr smart</t>
  </si>
  <si>
    <t>So GD: 930A20408YGRWRGN Viet An thanh toan bao hiem cong trinh Smart - ncc Bao Minh</t>
  </si>
  <si>
    <t>Đèn trang trì</t>
  </si>
  <si>
    <t>ĐƠn hàng Lạnh</t>
  </si>
  <si>
    <t>Bàn sofa</t>
  </si>
  <si>
    <t>Vách ngăn di động</t>
  </si>
  <si>
    <t>Vẽ tranh tường</t>
  </si>
  <si>
    <t>Vệ sinh công nghiệp</t>
  </si>
  <si>
    <t>Chi khach Smart đô thị ms Phuong</t>
  </si>
  <si>
    <t>Màn chiếu</t>
  </si>
  <si>
    <t>Đồ mộc</t>
  </si>
  <si>
    <t>Chi hoa hồng - Ms Ngọc</t>
  </si>
  <si>
    <t>PUBLICIS (2019)</t>
  </si>
  <si>
    <t>Chi phí ban quản lý tòa nhà</t>
  </si>
  <si>
    <t>Đơn hàng lạnh</t>
  </si>
  <si>
    <t>Cửa sắt</t>
  </si>
  <si>
    <t>Khung sắt treo máy lạnh</t>
  </si>
  <si>
    <t>Đồ điện đến ngày 21/05</t>
  </si>
  <si>
    <t>Tủ sắt</t>
  </si>
  <si>
    <t xml:space="preserve">Phụ  kiện </t>
  </si>
  <si>
    <t>Chi phí qản lý kỹ thuật cho Mr Cương: 0938.357.828</t>
  </si>
  <si>
    <t xml:space="preserve">Quyết toán mua vật tư </t>
  </si>
  <si>
    <t>Nhân công tháo dỡ vệ sinh</t>
  </si>
  <si>
    <t>Phí giao hàng mẫu sơn</t>
  </si>
  <si>
    <t>Quỳnh KD</t>
  </si>
  <si>
    <t>Mua sơn trình mẫu cho khách</t>
  </si>
  <si>
    <t>Ck a Hung 3 diag dot 1 (tong 44.596.391)</t>
  </si>
  <si>
    <t>Ck Nguyen 3 diag (tong 6.000.000)</t>
  </si>
  <si>
    <t>Ck a Hung 3 diag dot 2 (tong 44.596.391)</t>
  </si>
  <si>
    <t>Chi phí DIAG</t>
  </si>
  <si>
    <t>TYME (2019)</t>
  </si>
  <si>
    <t>TADIDI (2019)</t>
  </si>
  <si>
    <t>Tạm ứng thủ tục thi công</t>
  </si>
  <si>
    <t>Thành thi công</t>
  </si>
  <si>
    <t>Tạm ứng mua bạc, băng keo,...</t>
  </si>
  <si>
    <t>Tạm ứng mua vật tư</t>
  </si>
  <si>
    <t>Tam ung dot 1 doi Duong TC - Thạch cao</t>
  </si>
  <si>
    <t>Đá mài</t>
  </si>
  <si>
    <t>Viet An tam ung don hang lanh cong trinh NVG - ncc Mai Anh</t>
  </si>
  <si>
    <t>Đà mài</t>
  </si>
  <si>
    <t>CHi mua mẫu catolog</t>
  </si>
  <si>
    <t>Trí TK</t>
  </si>
  <si>
    <t>Vật tư điện</t>
  </si>
  <si>
    <t>Nhận công điện</t>
  </si>
  <si>
    <t>Hệ thống lạnh</t>
  </si>
  <si>
    <t>Vật tư điện (NVG + Smart OSC)</t>
  </si>
  <si>
    <t>MS TRANG</t>
  </si>
  <si>
    <t>Phụ kiện bản lề</t>
  </si>
  <si>
    <t>Miêng gió lạnh</t>
  </si>
  <si>
    <t>Giải chi tạm ứng mua vât tư NVG-KVB</t>
  </si>
  <si>
    <t>VCB</t>
  </si>
  <si>
    <t>Mua vật tư</t>
  </si>
  <si>
    <t>MR THANH</t>
  </si>
  <si>
    <t>Trần</t>
  </si>
  <si>
    <t>GUARDIAN THỦ ĐỨC (2019)</t>
  </si>
  <si>
    <t>T01.2020</t>
  </si>
  <si>
    <t>T02.2020</t>
  </si>
  <si>
    <t>T03.2020</t>
  </si>
  <si>
    <t>T04.2020</t>
  </si>
  <si>
    <t>T05.2020</t>
  </si>
  <si>
    <t>T06.2020</t>
  </si>
  <si>
    <t>NỘI DUNG CHI PHÍ</t>
  </si>
  <si>
    <t>ỐNG GIÓ</t>
  </si>
  <si>
    <t>NAM THUẬN SUPERWIND (2019)</t>
  </si>
  <si>
    <t>Sàn nâng</t>
  </si>
  <si>
    <t>Kính chống cháy</t>
  </si>
  <si>
    <t>GIấy phép kính chống cháy</t>
  </si>
  <si>
    <t xml:space="preserve">Bào hiềm </t>
  </si>
  <si>
    <t>Giài chi tạm ứng mua vật tư, trang thiết bị công ty</t>
  </si>
  <si>
    <t>Đèn lồng</t>
  </si>
  <si>
    <t>Cây xanh văn phòng</t>
  </si>
  <si>
    <t>Vật tư máy lạnh</t>
  </si>
  <si>
    <t>Bảo hiểm</t>
  </si>
  <si>
    <t>Trần khung</t>
  </si>
  <si>
    <t>VSCN</t>
  </si>
  <si>
    <t>Chi hổ trợ cho đội Vệ sinh</t>
  </si>
  <si>
    <t>Alu</t>
  </si>
  <si>
    <t>Vệ sinh chất thải xây dựng công trình</t>
  </si>
  <si>
    <t>Chi cho anh Toàn - Centec</t>
  </si>
  <si>
    <t>Đồ Điện</t>
  </si>
  <si>
    <t>Đồ điện đến 24/03</t>
  </si>
  <si>
    <t>VLXD + vận chuyển</t>
  </si>
  <si>
    <t xml:space="preserve">Sơn </t>
  </si>
  <si>
    <t>Thanh toan xe van chuyen a truong nhieu cong trinh (SMART, NVG)</t>
  </si>
  <si>
    <t>Xe vận chuyển</t>
  </si>
  <si>
    <t xml:space="preserve">Thanh toán còn lại a dien decal quang cao </t>
  </si>
  <si>
    <t>Thanh toan don hang do dien nhieu cong trinh - ncc Tam Luat</t>
  </si>
  <si>
    <t>VLXD + xe vận chuyển đến ngày 21/05</t>
  </si>
  <si>
    <t>Đồ điện đến ngày 09/05</t>
  </si>
  <si>
    <t>MR TOAN</t>
  </si>
  <si>
    <t>Chi hoa hồng mr toan nhiều goi den 0705</t>
  </si>
  <si>
    <t>Giải chi chi phí công trình</t>
  </si>
  <si>
    <t>Tiền xe vận chuyển vận tư</t>
  </si>
  <si>
    <t>Mr Cường xe tải</t>
  </si>
  <si>
    <t>Chung Thành</t>
  </si>
  <si>
    <t>Giải chi tạm ứng ( chi phí trang thiết bị công trình 0</t>
  </si>
  <si>
    <t>Chi mua vật tư công trình</t>
  </si>
  <si>
    <t>Chi  mua vật tư trang thiết bị công trình</t>
  </si>
  <si>
    <t>Mr Diện</t>
  </si>
  <si>
    <t>Chi mua sơn, bột, lăn,..</t>
  </si>
  <si>
    <t>Giải chi tạm ứng chi phí công trình - Anh Đồng</t>
  </si>
  <si>
    <t>Giả chi tạm ứng công trình</t>
  </si>
  <si>
    <t>Xe chuyển hàng</t>
  </si>
  <si>
    <t>Bạc sọc nhập kho 15 bạt</t>
  </si>
  <si>
    <t>Thanh toan 12 mang pe 3kg va 1 cuon xop form</t>
  </si>
  <si>
    <t>Thanh toan bang keo trong va bk giay nhap kho</t>
  </si>
  <si>
    <t>Giài chi tạm ứng mua vật tư</t>
  </si>
  <si>
    <t>Mua vật tư nhập kho</t>
  </si>
  <si>
    <t>Vận chuyển</t>
  </si>
  <si>
    <t>Mr Trường - XE VẬN CHUYỂN</t>
  </si>
  <si>
    <t>NHÀ CHỊ KHUYẾN (2019)</t>
  </si>
  <si>
    <t>Lương thợ tuần 2</t>
  </si>
  <si>
    <t xml:space="preserve">Lương thợ </t>
  </si>
  <si>
    <t>Lương thợ đến 02.04</t>
  </si>
  <si>
    <t>Lương thợ đến 09.04</t>
  </si>
  <si>
    <t>Lương thợ đến 16.04</t>
  </si>
  <si>
    <t>Lương thợ từ 17/04 đến 23/04</t>
  </si>
  <si>
    <t>Lương thợ tuần tuần 1/5</t>
  </si>
  <si>
    <t>Lương thợ tuần tuần 07/05</t>
  </si>
  <si>
    <t xml:space="preserve">Gạch </t>
  </si>
  <si>
    <t>Chi phí điện</t>
  </si>
  <si>
    <t>TỔNG T07</t>
  </si>
  <si>
    <t>Giải chi HTMB tầng 16 Nam Thuận</t>
  </si>
  <si>
    <t>Xe vận chuyển HTMB tầng 16 Tòa nhà Đức</t>
  </si>
  <si>
    <t>KHOA THI CONG</t>
  </si>
  <si>
    <t>DONG THI CONG</t>
  </si>
  <si>
    <t>Quyết toán 100% nhân công sơn nước Nam Thuận HTMB T5 x T19 Server</t>
  </si>
  <si>
    <t>Thu phi bảo lãnh hồ sơ Nam Thuận T19</t>
  </si>
  <si>
    <t>Giải chi Nam Thuận T19</t>
  </si>
  <si>
    <t>Lương thợ tuần 5 tháng 06.2020</t>
  </si>
  <si>
    <t>Giaỉ chi công trình</t>
  </si>
  <si>
    <t>Lương thợ tuần 1 tháng 07.2020 - Cương</t>
  </si>
  <si>
    <t>PHU TC</t>
  </si>
  <si>
    <t>Quảng cáo LED</t>
  </si>
  <si>
    <t xml:space="preserve">Giải chi công trình WH </t>
  </si>
  <si>
    <t xml:space="preserve">Đơn hàng lạnh </t>
  </si>
  <si>
    <t>LIL QS</t>
  </si>
  <si>
    <t>Di dời Spinkler</t>
  </si>
  <si>
    <t>KHO VACONS (A ĐONG)</t>
  </si>
  <si>
    <t>CÔNG TRÌNH JACCS T19</t>
  </si>
  <si>
    <t>CÔNG TRÌNH VIETCREDIT TẦNG 7</t>
  </si>
  <si>
    <t>CÔNG TRÌNH IPS SALA (QUẬN 2)</t>
  </si>
  <si>
    <t>JACCS T19</t>
  </si>
  <si>
    <t>VIETCREDIT 
TẦNG 7</t>
  </si>
  <si>
    <t>IPS SALA (Q2)</t>
  </si>
  <si>
    <t>Chi phí dự phòng thi công</t>
  </si>
  <si>
    <t>HOANG TC</t>
  </si>
  <si>
    <t>Chi phí hồ sơ BQL</t>
  </si>
  <si>
    <t>HAO TC</t>
  </si>
  <si>
    <t>LAVIE (2019)</t>
  </si>
  <si>
    <t>Lương thợ tuần 2 tháng 07</t>
  </si>
  <si>
    <t xml:space="preserve">Vật tư điện </t>
  </si>
  <si>
    <t>DỰ ÁN 2020: STT 1 - 20</t>
  </si>
  <si>
    <t>DỰ ÁN 2019: STT 21 - 46</t>
  </si>
  <si>
    <t>TT 70% đơn hàng ghế Trọng Tín</t>
  </si>
  <si>
    <t>Vách cỏ</t>
  </si>
  <si>
    <t>VÂN BẮC</t>
  </si>
  <si>
    <t xml:space="preserve">Chi phí sơn nước </t>
  </si>
  <si>
    <t>Lan can sắt</t>
  </si>
  <si>
    <t>MR THẮNG</t>
  </si>
  <si>
    <t>TỔNG CHI DỰ ÁN 2020</t>
  </si>
  <si>
    <t xml:space="preserve">TỔNG CHI DỰ ÁN 2019 </t>
  </si>
  <si>
    <t>TỔNG CHI PHÍ VĂN PHÒNG</t>
  </si>
  <si>
    <t>01.07 - 14.07</t>
  </si>
  <si>
    <t>15.07 - 21.07</t>
  </si>
  <si>
    <t>CÁC KHOẢN KO PHẢI CP</t>
  </si>
  <si>
    <t>TỔNG CHI, GỒM:</t>
  </si>
  <si>
    <t>Người lập</t>
  </si>
  <si>
    <t>Ngày 22 tháng 07 năm 2020</t>
  </si>
  <si>
    <t>01.07.2020 -21.07.2020</t>
  </si>
  <si>
    <t>BẢNG TỔNG HỢP</t>
  </si>
  <si>
    <t>Khoản ko phải chi phí</t>
  </si>
  <si>
    <t xml:space="preserve">Chi mua vật tư các công trình  đồ cúng Tết </t>
  </si>
  <si>
    <t>Lương thợ</t>
  </si>
  <si>
    <t>Lương thợ tuần 1</t>
  </si>
  <si>
    <t>Lương thợ tuần 3</t>
  </si>
  <si>
    <t>Lương thợ tuần 5</t>
  </si>
  <si>
    <t>Lương thợ tuần 4</t>
  </si>
  <si>
    <t>Lương thợ tuần tuần 2</t>
  </si>
  <si>
    <t>Tong 2020</t>
  </si>
  <si>
    <t>tong 2019</t>
  </si>
  <si>
    <t>T07</t>
  </si>
  <si>
    <t>PCCC theo HĐ 2511-PH/XDVA/2019</t>
  </si>
  <si>
    <t>Xử lý tồn đọng hoàn công Guardian Q4  &amp; dự trù BQL tòa nhà</t>
  </si>
  <si>
    <t>PHU HUNG</t>
  </si>
  <si>
    <t>Đơn hàng ống nước</t>
  </si>
  <si>
    <t>PHUOC THANH</t>
  </si>
  <si>
    <t>Lương thợ tuần 3 tháng 06</t>
  </si>
  <si>
    <t>THẮNG TC</t>
  </si>
  <si>
    <t>Thu phi bảo lãnh hồ sơ IPS 10% hợp đồng</t>
  </si>
  <si>
    <t>Phí bảo hiểm xây dựng</t>
  </si>
  <si>
    <t>Thu phí bảo lãnh hợp đồng IPS 40%</t>
  </si>
  <si>
    <t>BAO MINH BEN THANH</t>
  </si>
  <si>
    <t>CÔNG TRÌNH AQUA</t>
  </si>
  <si>
    <t>Khung treo ti vi</t>
  </si>
  <si>
    <t>CÔNG TRÌNH AQUA SHOWROOM</t>
  </si>
  <si>
    <t>Quyết toán 100% cp thi công &amp; lắp kính</t>
  </si>
  <si>
    <t>MR TRUNG</t>
  </si>
  <si>
    <t>CP Ban Quản Lý Sonatus - Thu hồi cọc công trình</t>
  </si>
  <si>
    <t>CÔNG TRÌNH GUARDIAN THỦ ĐỨC</t>
  </si>
  <si>
    <t>Khung sắt nội thất</t>
  </si>
  <si>
    <t>ĐĂNG CENTEC</t>
  </si>
  <si>
    <t>Wifi</t>
  </si>
  <si>
    <t>Thu phi bảo lãnh GID30720PELL739</t>
  </si>
  <si>
    <t>Nhân công thạch cao</t>
  </si>
  <si>
    <t>Thi công Accesscontrol &amp; camera</t>
  </si>
  <si>
    <t>A PHÁT</t>
  </si>
  <si>
    <t>DUYEN TAN</t>
  </si>
  <si>
    <t>NAM LONG (A THAI)</t>
  </si>
  <si>
    <t>THANG TC</t>
  </si>
  <si>
    <t>CÔNG TRÌNH SUPER WIND - NAM THUẬN TẦNG 19</t>
  </si>
  <si>
    <t>Thanh toán gói thạch cao</t>
  </si>
  <si>
    <t>Giải chi công trình ReeTech</t>
  </si>
  <si>
    <t xml:space="preserve">Thi công và lắp đặt khung xương </t>
  </si>
  <si>
    <t xml:space="preserve">Xe trung chuyển tấm trần </t>
  </si>
  <si>
    <t>Nhân công hoàn thiện tấm trần</t>
  </si>
  <si>
    <t>THACH CAO CONG ANH</t>
  </si>
  <si>
    <t>MR TRUONG</t>
  </si>
  <si>
    <t>Cát sàn</t>
  </si>
  <si>
    <t>Giải chi mua vật tư</t>
  </si>
  <si>
    <t>KIEN TC</t>
  </si>
  <si>
    <t>CHI PHÍ VĂN PHÒNG</t>
  </si>
  <si>
    <t xml:space="preserve">Chi phí quản lý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</si>
</sst>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b/>
      <sz val="11.5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.5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.5"/>
      <color theme="1"/>
      <name val="Calibri"/>
      <family val="2"/>
      <scheme val="minor"/>
    </font>
    <font>
      <i/>
      <sz val="11.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/>
    <xf numFmtId="164" fontId="0" fillId="0" borderId="0" xfId="1" applyNumberFormat="1" applyFont="1"/>
    <xf numFmtId="164" fontId="0" fillId="0" borderId="6" xfId="1" applyNumberFormat="1" applyFont="1" applyBorder="1"/>
    <xf numFmtId="164" fontId="0" fillId="0" borderId="2" xfId="1" applyNumberFormat="1" applyFont="1" applyBorder="1"/>
    <xf numFmtId="0" fontId="0" fillId="0" borderId="2" xfId="0" applyBorder="1"/>
    <xf numFmtId="0" fontId="0" fillId="0" borderId="10" xfId="0" applyBorder="1"/>
    <xf numFmtId="164" fontId="0" fillId="0" borderId="10" xfId="1" applyNumberFormat="1" applyFont="1" applyBorder="1"/>
    <xf numFmtId="0" fontId="0" fillId="0" borderId="9" xfId="0" applyBorder="1"/>
    <xf numFmtId="164" fontId="0" fillId="0" borderId="3" xfId="1" applyNumberFormat="1" applyFont="1" applyBorder="1"/>
    <xf numFmtId="164" fontId="4" fillId="0" borderId="6" xfId="1" applyNumberFormat="1" applyFont="1" applyBorder="1"/>
    <xf numFmtId="164" fontId="4" fillId="0" borderId="0" xfId="1" applyNumberFormat="1" applyFont="1" applyBorder="1"/>
    <xf numFmtId="14" fontId="4" fillId="0" borderId="2" xfId="0" applyNumberFormat="1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14" fontId="4" fillId="0" borderId="6" xfId="0" applyNumberFormat="1" applyFont="1" applyBorder="1"/>
    <xf numFmtId="0" fontId="4" fillId="0" borderId="8" xfId="0" applyFont="1" applyBorder="1"/>
    <xf numFmtId="0" fontId="4" fillId="0" borderId="11" xfId="0" applyFont="1" applyBorder="1"/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6" xfId="0" applyNumberFormat="1" applyBorder="1"/>
    <xf numFmtId="14" fontId="0" fillId="0" borderId="10" xfId="0" applyNumberFormat="1" applyBorder="1"/>
    <xf numFmtId="14" fontId="0" fillId="0" borderId="0" xfId="0" applyNumberFormat="1"/>
    <xf numFmtId="164" fontId="2" fillId="5" borderId="1" xfId="1" applyNumberFormat="1" applyFont="1" applyFill="1" applyBorder="1" applyAlignment="1">
      <alignment horizontal="center" vertical="center"/>
    </xf>
    <xf numFmtId="14" fontId="0" fillId="0" borderId="6" xfId="1" applyNumberFormat="1" applyFont="1" applyBorder="1"/>
    <xf numFmtId="14" fontId="0" fillId="0" borderId="10" xfId="1" applyNumberFormat="1" applyFont="1" applyBorder="1"/>
    <xf numFmtId="14" fontId="0" fillId="0" borderId="0" xfId="1" applyNumberFormat="1" applyFont="1"/>
    <xf numFmtId="14" fontId="2" fillId="5" borderId="1" xfId="0" applyNumberFormat="1" applyFont="1" applyFill="1" applyBorder="1" applyAlignment="1">
      <alignment horizontal="center" vertical="center"/>
    </xf>
    <xf numFmtId="164" fontId="2" fillId="0" borderId="0" xfId="1" applyNumberFormat="1" applyFont="1" applyBorder="1"/>
    <xf numFmtId="14" fontId="0" fillId="0" borderId="6" xfId="1" applyNumberFormat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14" fontId="0" fillId="0" borderId="8" xfId="0" applyNumberFormat="1" applyBorder="1"/>
    <xf numFmtId="0" fontId="2" fillId="6" borderId="1" xfId="0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0" fillId="0" borderId="3" xfId="0" applyNumberFormat="1" applyBorder="1"/>
    <xf numFmtId="0" fontId="2" fillId="0" borderId="9" xfId="0" applyFont="1" applyBorder="1"/>
    <xf numFmtId="164" fontId="0" fillId="0" borderId="0" xfId="1" applyNumberFormat="1" applyFont="1" applyFill="1" applyBorder="1"/>
    <xf numFmtId="0" fontId="5" fillId="0" borderId="0" xfId="0" applyFont="1" applyAlignment="1">
      <alignment horizontal="center"/>
    </xf>
    <xf numFmtId="14" fontId="0" fillId="0" borderId="2" xfId="0" applyNumberFormat="1" applyBorder="1"/>
    <xf numFmtId="164" fontId="5" fillId="0" borderId="0" xfId="1" applyNumberFormat="1" applyFont="1" applyAlignment="1">
      <alignment horizontal="center"/>
    </xf>
    <xf numFmtId="0" fontId="0" fillId="0" borderId="5" xfId="0" applyBorder="1"/>
    <xf numFmtId="14" fontId="5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3" xfId="1" applyNumberFormat="1" applyFont="1" applyBorder="1"/>
    <xf numFmtId="0" fontId="2" fillId="0" borderId="9" xfId="0" applyFont="1" applyBorder="1" applyAlignment="1">
      <alignment horizontal="left"/>
    </xf>
    <xf numFmtId="0" fontId="6" fillId="0" borderId="0" xfId="0" applyFont="1"/>
    <xf numFmtId="0" fontId="6" fillId="0" borderId="8" xfId="0" applyFont="1" applyBorder="1"/>
    <xf numFmtId="14" fontId="6" fillId="0" borderId="6" xfId="1" applyNumberFormat="1" applyFont="1" applyBorder="1"/>
    <xf numFmtId="164" fontId="6" fillId="0" borderId="0" xfId="1" applyNumberFormat="1" applyFont="1" applyBorder="1"/>
    <xf numFmtId="0" fontId="6" fillId="0" borderId="11" xfId="0" applyFont="1" applyBorder="1"/>
    <xf numFmtId="0" fontId="6" fillId="0" borderId="0" xfId="0" applyFont="1" applyBorder="1"/>
    <xf numFmtId="14" fontId="6" fillId="0" borderId="6" xfId="0" applyNumberFormat="1" applyFont="1" applyBorder="1"/>
    <xf numFmtId="0" fontId="6" fillId="0" borderId="2" xfId="0" applyFont="1" applyBorder="1"/>
    <xf numFmtId="14" fontId="6" fillId="0" borderId="10" xfId="1" applyNumberFormat="1" applyFont="1" applyBorder="1"/>
    <xf numFmtId="0" fontId="6" fillId="0" borderId="9" xfId="0" applyFont="1" applyBorder="1"/>
    <xf numFmtId="0" fontId="6" fillId="0" borderId="13" xfId="0" applyFont="1" applyBorder="1"/>
    <xf numFmtId="0" fontId="6" fillId="0" borderId="3" xfId="0" applyFont="1" applyBorder="1"/>
    <xf numFmtId="14" fontId="6" fillId="0" borderId="10" xfId="0" applyNumberFormat="1" applyFont="1" applyBorder="1"/>
    <xf numFmtId="164" fontId="6" fillId="0" borderId="3" xfId="1" applyNumberFormat="1" applyFont="1" applyBorder="1"/>
    <xf numFmtId="14" fontId="6" fillId="0" borderId="0" xfId="1" applyNumberFormat="1" applyFont="1"/>
    <xf numFmtId="164" fontId="6" fillId="0" borderId="0" xfId="1" applyNumberFormat="1" applyFont="1"/>
    <xf numFmtId="14" fontId="6" fillId="0" borderId="0" xfId="0" applyNumberFormat="1" applyFont="1"/>
    <xf numFmtId="14" fontId="6" fillId="0" borderId="2" xfId="0" applyNumberFormat="1" applyFont="1" applyFill="1" applyBorder="1"/>
    <xf numFmtId="0" fontId="6" fillId="0" borderId="6" xfId="0" applyFont="1" applyFill="1" applyBorder="1"/>
    <xf numFmtId="164" fontId="6" fillId="0" borderId="6" xfId="1" applyNumberFormat="1" applyFont="1" applyFill="1" applyBorder="1"/>
    <xf numFmtId="0" fontId="6" fillId="0" borderId="5" xfId="0" applyFont="1" applyBorder="1"/>
    <xf numFmtId="14" fontId="6" fillId="0" borderId="2" xfId="0" applyNumberFormat="1" applyFont="1" applyBorder="1"/>
    <xf numFmtId="0" fontId="6" fillId="0" borderId="6" xfId="0" applyFont="1" applyBorder="1"/>
    <xf numFmtId="164" fontId="6" fillId="0" borderId="6" xfId="1" applyNumberFormat="1" applyFont="1" applyBorder="1"/>
    <xf numFmtId="0" fontId="6" fillId="0" borderId="10" xfId="0" applyFont="1" applyBorder="1"/>
    <xf numFmtId="14" fontId="6" fillId="0" borderId="8" xfId="0" applyNumberFormat="1" applyFont="1" applyBorder="1"/>
    <xf numFmtId="164" fontId="6" fillId="0" borderId="8" xfId="1" applyNumberFormat="1" applyFont="1" applyBorder="1" applyAlignment="1">
      <alignment horizontal="left"/>
    </xf>
    <xf numFmtId="0" fontId="3" fillId="0" borderId="0" xfId="0" applyFont="1" applyFill="1" applyAlignment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/>
    <xf numFmtId="164" fontId="9" fillId="0" borderId="0" xfId="1" applyNumberFormat="1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7" xfId="0" applyFont="1" applyBorder="1" applyAlignment="1">
      <alignment horizontal="center" vertical="center"/>
    </xf>
    <xf numFmtId="0" fontId="8" fillId="0" borderId="8" xfId="0" applyFont="1" applyFill="1" applyBorder="1"/>
    <xf numFmtId="0" fontId="8" fillId="0" borderId="2" xfId="0" applyFont="1" applyFill="1" applyBorder="1"/>
    <xf numFmtId="0" fontId="8" fillId="0" borderId="9" xfId="0" applyFont="1" applyFill="1" applyBorder="1"/>
    <xf numFmtId="0" fontId="8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164" fontId="0" fillId="0" borderId="5" xfId="1" applyNumberFormat="1" applyFont="1" applyBorder="1"/>
    <xf numFmtId="164" fontId="2" fillId="0" borderId="9" xfId="1" applyNumberFormat="1" applyFont="1" applyBorder="1"/>
    <xf numFmtId="14" fontId="0" fillId="0" borderId="9" xfId="0" applyNumberFormat="1" applyBorder="1"/>
    <xf numFmtId="164" fontId="2" fillId="0" borderId="10" xfId="1" applyNumberFormat="1" applyFont="1" applyBorder="1"/>
    <xf numFmtId="14" fontId="4" fillId="0" borderId="10" xfId="0" applyNumberFormat="1" applyFont="1" applyBorder="1"/>
    <xf numFmtId="0" fontId="4" fillId="0" borderId="9" xfId="0" applyFont="1" applyBorder="1"/>
    <xf numFmtId="0" fontId="4" fillId="0" borderId="13" xfId="0" applyFont="1" applyBorder="1"/>
    <xf numFmtId="14" fontId="4" fillId="0" borderId="6" xfId="0" applyNumberFormat="1" applyFont="1" applyFill="1" applyBorder="1"/>
    <xf numFmtId="14" fontId="2" fillId="4" borderId="1" xfId="0" applyNumberFormat="1" applyFont="1" applyFill="1" applyBorder="1" applyAlignment="1">
      <alignment horizontal="center" vertical="center"/>
    </xf>
    <xf numFmtId="164" fontId="4" fillId="0" borderId="3" xfId="1" applyNumberFormat="1" applyFont="1" applyBorder="1"/>
    <xf numFmtId="14" fontId="2" fillId="0" borderId="9" xfId="0" applyNumberFormat="1" applyFont="1" applyBorder="1"/>
    <xf numFmtId="14" fontId="6" fillId="0" borderId="0" xfId="0" applyNumberFormat="1" applyFont="1" applyBorder="1"/>
    <xf numFmtId="14" fontId="6" fillId="0" borderId="3" xfId="0" applyNumberFormat="1" applyFont="1" applyBorder="1"/>
    <xf numFmtId="164" fontId="2" fillId="3" borderId="1" xfId="1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64" fontId="0" fillId="0" borderId="2" xfId="0" applyNumberFormat="1" applyBorder="1"/>
    <xf numFmtId="0" fontId="7" fillId="7" borderId="7" xfId="0" applyFont="1" applyFill="1" applyBorder="1" applyAlignment="1">
      <alignment horizontal="center" vertical="center"/>
    </xf>
    <xf numFmtId="164" fontId="7" fillId="7" borderId="7" xfId="1" applyNumberFormat="1" applyFont="1" applyFill="1" applyBorder="1" applyAlignment="1">
      <alignment horizontal="center" vertical="center"/>
    </xf>
    <xf numFmtId="164" fontId="7" fillId="7" borderId="1" xfId="1" applyNumberFormat="1" applyFont="1" applyFill="1" applyBorder="1" applyAlignment="1">
      <alignment horizontal="center" vertical="center"/>
    </xf>
    <xf numFmtId="164" fontId="7" fillId="7" borderId="12" xfId="1" applyNumberFormat="1" applyFont="1" applyFill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1" fillId="0" borderId="0" xfId="1" applyNumberFormat="1" applyFont="1" applyBorder="1" applyAlignment="1">
      <alignment horizontal="center" vertical="center"/>
    </xf>
    <xf numFmtId="164" fontId="9" fillId="0" borderId="8" xfId="1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164" fontId="9" fillId="0" borderId="8" xfId="1" applyNumberFormat="1" applyFont="1" applyFill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164" fontId="8" fillId="0" borderId="12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164" fontId="9" fillId="0" borderId="6" xfId="1" applyNumberFormat="1" applyFont="1" applyFill="1" applyBorder="1" applyAlignment="1">
      <alignment horizontal="center" vertical="center"/>
    </xf>
    <xf numFmtId="164" fontId="9" fillId="0" borderId="9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9" fillId="0" borderId="3" xfId="1" applyNumberFormat="1" applyFont="1" applyFill="1" applyBorder="1" applyAlignment="1">
      <alignment horizontal="center" vertical="center"/>
    </xf>
    <xf numFmtId="164" fontId="9" fillId="0" borderId="10" xfId="1" applyNumberFormat="1" applyFont="1" applyFill="1" applyBorder="1" applyAlignment="1">
      <alignment horizontal="center" vertical="center"/>
    </xf>
    <xf numFmtId="164" fontId="9" fillId="0" borderId="2" xfId="1" quotePrefix="1" applyNumberFormat="1" applyFont="1" applyFill="1" applyBorder="1" applyAlignment="1">
      <alignment horizontal="center" vertical="center"/>
    </xf>
    <xf numFmtId="164" fontId="9" fillId="0" borderId="9" xfId="1" applyNumberFormat="1" applyFont="1" applyBorder="1" applyAlignment="1">
      <alignment horizontal="center" vertical="center"/>
    </xf>
    <xf numFmtId="164" fontId="9" fillId="0" borderId="9" xfId="1" quotePrefix="1" applyNumberFormat="1" applyFont="1" applyFill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164" fontId="8" fillId="0" borderId="8" xfId="1" quotePrefix="1" applyNumberFormat="1" applyFont="1" applyFill="1" applyBorder="1" applyAlignment="1">
      <alignment horizontal="center" vertical="center"/>
    </xf>
    <xf numFmtId="164" fontId="9" fillId="0" borderId="8" xfId="1" quotePrefix="1" applyNumberFormat="1" applyFont="1" applyFill="1" applyBorder="1" applyAlignment="1">
      <alignment horizontal="center" vertical="center"/>
    </xf>
    <xf numFmtId="164" fontId="9" fillId="0" borderId="4" xfId="1" quotePrefix="1" applyNumberFormat="1" applyFont="1" applyFill="1" applyBorder="1" applyAlignment="1">
      <alignment horizontal="center" vertical="center"/>
    </xf>
    <xf numFmtId="164" fontId="9" fillId="0" borderId="0" xfId="1" quotePrefix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 applyFill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8" fillId="0" borderId="15" xfId="0" applyFont="1" applyFill="1" applyBorder="1" applyAlignment="1">
      <alignment vertical="center"/>
    </xf>
    <xf numFmtId="164" fontId="13" fillId="0" borderId="0" xfId="0" applyNumberFormat="1" applyFont="1"/>
    <xf numFmtId="43" fontId="8" fillId="0" borderId="0" xfId="1" applyNumberFormat="1" applyFont="1" applyBorder="1" applyAlignment="1">
      <alignment horizontal="center" vertical="center"/>
    </xf>
    <xf numFmtId="0" fontId="0" fillId="0" borderId="2" xfId="0" applyFill="1" applyBorder="1"/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Fill="1" applyBorder="1"/>
    <xf numFmtId="43" fontId="18" fillId="0" borderId="0" xfId="0" applyNumberFormat="1" applyFont="1"/>
    <xf numFmtId="0" fontId="18" fillId="0" borderId="0" xfId="0" applyFont="1"/>
    <xf numFmtId="164" fontId="18" fillId="0" borderId="0" xfId="1" applyNumberFormat="1" applyFont="1"/>
    <xf numFmtId="164" fontId="19" fillId="0" borderId="0" xfId="1" applyNumberFormat="1" applyFont="1"/>
    <xf numFmtId="164" fontId="8" fillId="0" borderId="1" xfId="1" applyNumberFormat="1" applyFont="1" applyFill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0" fontId="8" fillId="0" borderId="1" xfId="0" applyFont="1" applyFill="1" applyBorder="1"/>
    <xf numFmtId="0" fontId="8" fillId="0" borderId="14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3" borderId="2" xfId="0" applyFont="1" applyFill="1" applyBorder="1"/>
    <xf numFmtId="164" fontId="9" fillId="3" borderId="2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0" fontId="8" fillId="3" borderId="9" xfId="0" applyFont="1" applyFill="1" applyBorder="1"/>
    <xf numFmtId="164" fontId="9" fillId="3" borderId="10" xfId="1" applyNumberFormat="1" applyFont="1" applyFill="1" applyBorder="1" applyAlignment="1">
      <alignment horizontal="center" vertical="center"/>
    </xf>
    <xf numFmtId="164" fontId="8" fillId="3" borderId="9" xfId="1" applyNumberFormat="1" applyFont="1" applyFill="1" applyBorder="1" applyAlignment="1">
      <alignment horizontal="center" vertical="center"/>
    </xf>
    <xf numFmtId="0" fontId="8" fillId="3" borderId="8" xfId="0" applyFont="1" applyFill="1" applyBorder="1"/>
    <xf numFmtId="164" fontId="9" fillId="3" borderId="5" xfId="1" applyNumberFormat="1" applyFont="1" applyFill="1" applyBorder="1" applyAlignment="1">
      <alignment horizontal="center" vertical="center"/>
    </xf>
    <xf numFmtId="164" fontId="9" fillId="3" borderId="6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3" borderId="8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164" fontId="9" fillId="3" borderId="7" xfId="1" applyNumberFormat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64" fontId="7" fillId="8" borderId="1" xfId="1" applyNumberFormat="1" applyFont="1" applyFill="1" applyBorder="1" applyAlignment="1">
      <alignment horizontal="center" vertical="center" wrapText="1"/>
    </xf>
    <xf numFmtId="164" fontId="7" fillId="8" borderId="1" xfId="1" applyNumberFormat="1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0" borderId="0" xfId="0" applyFont="1" applyFill="1"/>
    <xf numFmtId="0" fontId="20" fillId="0" borderId="0" xfId="0" applyFont="1"/>
    <xf numFmtId="164" fontId="20" fillId="0" borderId="0" xfId="1" applyNumberFormat="1" applyFont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/>
    </xf>
    <xf numFmtId="164" fontId="7" fillId="9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/>
    <xf numFmtId="164" fontId="20" fillId="0" borderId="1" xfId="1" applyNumberFormat="1" applyFont="1" applyFill="1" applyBorder="1" applyAlignment="1">
      <alignment horizontal="right"/>
    </xf>
    <xf numFmtId="164" fontId="20" fillId="0" borderId="1" xfId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164" fontId="20" fillId="0" borderId="1" xfId="1" applyNumberFormat="1" applyFont="1" applyBorder="1" applyAlignment="1">
      <alignment horizontal="right" vertical="center"/>
    </xf>
    <xf numFmtId="14" fontId="2" fillId="4" borderId="1" xfId="1" applyNumberFormat="1" applyFont="1" applyFill="1" applyBorder="1" applyAlignment="1">
      <alignment horizontal="center" vertical="center"/>
    </xf>
    <xf numFmtId="14" fontId="0" fillId="0" borderId="2" xfId="1" applyNumberFormat="1" applyFont="1" applyBorder="1"/>
    <xf numFmtId="14" fontId="0" fillId="0" borderId="9" xfId="1" applyNumberFormat="1" applyFont="1" applyBorder="1"/>
    <xf numFmtId="0" fontId="8" fillId="7" borderId="1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/>
    <xf numFmtId="164" fontId="8" fillId="7" borderId="2" xfId="1" applyNumberFormat="1" applyFont="1" applyFill="1" applyBorder="1" applyAlignment="1">
      <alignment horizontal="center" vertical="center"/>
    </xf>
    <xf numFmtId="164" fontId="8" fillId="7" borderId="0" xfId="1" applyNumberFormat="1" applyFont="1" applyFill="1" applyAlignment="1">
      <alignment horizontal="center" vertical="center"/>
    </xf>
    <xf numFmtId="0" fontId="8" fillId="7" borderId="0" xfId="0" applyFont="1" applyFill="1"/>
    <xf numFmtId="164" fontId="8" fillId="0" borderId="0" xfId="0" applyNumberFormat="1" applyFont="1"/>
    <xf numFmtId="164" fontId="9" fillId="0" borderId="6" xfId="1" quotePrefix="1" applyNumberFormat="1" applyFont="1" applyFill="1" applyBorder="1" applyAlignment="1">
      <alignment horizontal="center" vertical="center"/>
    </xf>
    <xf numFmtId="164" fontId="9" fillId="0" borderId="10" xfId="1" quotePrefix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J212"/>
  <sheetViews>
    <sheetView topLeftCell="A99" workbookViewId="0">
      <selection activeCell="G100" sqref="G100"/>
    </sheetView>
  </sheetViews>
  <sheetFormatPr defaultColWidth="12.85546875" defaultRowHeight="15" x14ac:dyDescent="0.25"/>
  <cols>
    <col min="1" max="1" width="5.7109375" style="103" customWidth="1"/>
    <col min="2" max="2" width="26.28515625" style="165" customWidth="1"/>
    <col min="3" max="3" width="24" style="94" customWidth="1"/>
    <col min="4" max="4" width="21.85546875" style="160" customWidth="1"/>
    <col min="5" max="5" width="22.85546875" style="160" customWidth="1"/>
    <col min="6" max="16384" width="12.85546875" style="94"/>
  </cols>
  <sheetData>
    <row r="1" spans="1:5" ht="15.75" x14ac:dyDescent="0.25">
      <c r="A1" s="172" t="s">
        <v>542</v>
      </c>
      <c r="B1" s="173"/>
      <c r="C1" s="93"/>
      <c r="D1" s="127"/>
      <c r="E1" s="127"/>
    </row>
    <row r="2" spans="1:5" ht="15.75" x14ac:dyDescent="0.25">
      <c r="A2" s="172" t="s">
        <v>543</v>
      </c>
      <c r="B2" s="173"/>
      <c r="C2" s="93"/>
      <c r="D2" s="127"/>
      <c r="E2" s="127"/>
    </row>
    <row r="3" spans="1:5" ht="26.25" x14ac:dyDescent="0.4">
      <c r="A3" s="261" t="s">
        <v>218</v>
      </c>
      <c r="B3" s="261"/>
      <c r="C3" s="261"/>
      <c r="D3" s="261"/>
      <c r="E3" s="261"/>
    </row>
    <row r="4" spans="1:5" x14ac:dyDescent="0.25">
      <c r="A4" s="92"/>
      <c r="B4" s="163"/>
      <c r="C4" s="96"/>
      <c r="D4" s="129"/>
      <c r="E4" s="168"/>
    </row>
    <row r="5" spans="1:5" x14ac:dyDescent="0.25">
      <c r="A5" s="92"/>
      <c r="B5" s="163"/>
      <c r="C5" s="97" t="s">
        <v>220</v>
      </c>
      <c r="D5" s="131">
        <f>SUM(D7:D199)</f>
        <v>4336850434.125</v>
      </c>
      <c r="E5" s="131">
        <f>SUM(E7:E199)</f>
        <v>43583014191.525002</v>
      </c>
    </row>
    <row r="6" spans="1:5" ht="31.5" x14ac:dyDescent="0.25">
      <c r="A6" s="204" t="s">
        <v>0</v>
      </c>
      <c r="B6" s="205" t="s">
        <v>1</v>
      </c>
      <c r="C6" s="205" t="s">
        <v>451</v>
      </c>
      <c r="D6" s="206" t="s">
        <v>559</v>
      </c>
      <c r="E6" s="207" t="s">
        <v>9</v>
      </c>
    </row>
    <row r="7" spans="1:5" ht="15" customHeight="1" x14ac:dyDescent="0.25">
      <c r="A7" s="262" t="s">
        <v>212</v>
      </c>
      <c r="B7" s="241" t="s">
        <v>202</v>
      </c>
      <c r="C7" s="100" t="s">
        <v>204</v>
      </c>
      <c r="D7" s="132">
        <v>28000000</v>
      </c>
      <c r="E7" s="133">
        <v>196000000</v>
      </c>
    </row>
    <row r="8" spans="1:5" ht="15" customHeight="1" x14ac:dyDescent="0.25">
      <c r="A8" s="263"/>
      <c r="B8" s="242"/>
      <c r="C8" s="101" t="s">
        <v>205</v>
      </c>
      <c r="D8" s="135"/>
      <c r="E8" s="136">
        <v>270532336</v>
      </c>
    </row>
    <row r="9" spans="1:5" x14ac:dyDescent="0.25">
      <c r="A9" s="99" t="s">
        <v>212</v>
      </c>
      <c r="B9" s="164" t="s">
        <v>211</v>
      </c>
      <c r="C9" s="166" t="s">
        <v>561</v>
      </c>
      <c r="D9" s="138">
        <v>3663424050</v>
      </c>
      <c r="E9" s="139">
        <v>24731419980</v>
      </c>
    </row>
    <row r="10" spans="1:5" ht="15" customHeight="1" x14ac:dyDescent="0.25">
      <c r="A10" s="171" t="s">
        <v>212</v>
      </c>
      <c r="B10" s="170" t="s">
        <v>203</v>
      </c>
      <c r="C10" s="101" t="s">
        <v>201</v>
      </c>
      <c r="D10" s="137">
        <v>164037162.125</v>
      </c>
      <c r="E10" s="140">
        <v>2065898736.125</v>
      </c>
    </row>
    <row r="11" spans="1:5" x14ac:dyDescent="0.25">
      <c r="A11" s="238" t="s">
        <v>212</v>
      </c>
      <c r="B11" s="241" t="s">
        <v>168</v>
      </c>
      <c r="C11" s="100" t="s">
        <v>7</v>
      </c>
      <c r="D11" s="143"/>
      <c r="E11" s="144">
        <v>1158290529</v>
      </c>
    </row>
    <row r="12" spans="1:5" x14ac:dyDescent="0.25">
      <c r="A12" s="239"/>
      <c r="B12" s="242"/>
      <c r="C12" s="101" t="s">
        <v>163</v>
      </c>
      <c r="D12" s="145">
        <v>22939100</v>
      </c>
      <c r="E12" s="144">
        <v>596485500</v>
      </c>
    </row>
    <row r="13" spans="1:5" x14ac:dyDescent="0.25">
      <c r="A13" s="239"/>
      <c r="B13" s="242"/>
      <c r="C13" s="101" t="s">
        <v>8</v>
      </c>
      <c r="D13" s="145"/>
      <c r="E13" s="144">
        <v>57180000</v>
      </c>
    </row>
    <row r="14" spans="1:5" x14ac:dyDescent="0.25">
      <c r="A14" s="240"/>
      <c r="B14" s="243"/>
      <c r="C14" s="102" t="s">
        <v>11</v>
      </c>
      <c r="D14" s="149"/>
      <c r="E14" s="147">
        <v>3000000</v>
      </c>
    </row>
    <row r="15" spans="1:5" x14ac:dyDescent="0.25">
      <c r="A15" s="246">
        <v>1</v>
      </c>
      <c r="B15" s="247" t="s">
        <v>10</v>
      </c>
      <c r="C15" s="188" t="s">
        <v>7</v>
      </c>
      <c r="D15" s="189">
        <v>1700000</v>
      </c>
      <c r="E15" s="190">
        <v>12535000</v>
      </c>
    </row>
    <row r="16" spans="1:5" x14ac:dyDescent="0.25">
      <c r="A16" s="246"/>
      <c r="B16" s="247"/>
      <c r="C16" s="188" t="s">
        <v>163</v>
      </c>
      <c r="D16" s="189"/>
      <c r="E16" s="190">
        <v>1666000</v>
      </c>
    </row>
    <row r="17" spans="1:5" x14ac:dyDescent="0.25">
      <c r="A17" s="246"/>
      <c r="B17" s="247"/>
      <c r="C17" s="188" t="s">
        <v>8</v>
      </c>
      <c r="D17" s="189"/>
      <c r="E17" s="190">
        <v>2240100</v>
      </c>
    </row>
    <row r="18" spans="1:5" x14ac:dyDescent="0.25">
      <c r="A18" s="256"/>
      <c r="B18" s="257"/>
      <c r="C18" s="191" t="s">
        <v>11</v>
      </c>
      <c r="D18" s="192"/>
      <c r="E18" s="193">
        <v>31100000</v>
      </c>
    </row>
    <row r="19" spans="1:5" x14ac:dyDescent="0.25">
      <c r="A19" s="258">
        <v>2</v>
      </c>
      <c r="B19" s="241" t="s">
        <v>27</v>
      </c>
      <c r="C19" s="100" t="s">
        <v>7</v>
      </c>
      <c r="D19" s="143"/>
      <c r="E19" s="144">
        <v>62219600</v>
      </c>
    </row>
    <row r="20" spans="1:5" x14ac:dyDescent="0.25">
      <c r="A20" s="259"/>
      <c r="B20" s="242"/>
      <c r="C20" s="101" t="s">
        <v>163</v>
      </c>
      <c r="D20" s="145"/>
      <c r="E20" s="144">
        <v>12843500</v>
      </c>
    </row>
    <row r="21" spans="1:5" hidden="1" x14ac:dyDescent="0.25">
      <c r="A21" s="259"/>
      <c r="B21" s="242"/>
      <c r="C21" s="101" t="s">
        <v>8</v>
      </c>
      <c r="D21" s="145"/>
      <c r="E21" s="136">
        <v>0</v>
      </c>
    </row>
    <row r="22" spans="1:5" x14ac:dyDescent="0.25">
      <c r="A22" s="260"/>
      <c r="B22" s="243"/>
      <c r="C22" s="102" t="s">
        <v>11</v>
      </c>
      <c r="D22" s="149"/>
      <c r="E22" s="147">
        <v>30000000</v>
      </c>
    </row>
    <row r="23" spans="1:5" x14ac:dyDescent="0.25">
      <c r="A23" s="244">
        <v>3</v>
      </c>
      <c r="B23" s="245" t="s">
        <v>30</v>
      </c>
      <c r="C23" s="194" t="s">
        <v>7</v>
      </c>
      <c r="D23" s="195">
        <v>82442523</v>
      </c>
      <c r="E23" s="190">
        <v>901295237</v>
      </c>
    </row>
    <row r="24" spans="1:5" x14ac:dyDescent="0.25">
      <c r="A24" s="246"/>
      <c r="B24" s="247"/>
      <c r="C24" s="188" t="s">
        <v>163</v>
      </c>
      <c r="D24" s="196">
        <v>3186000</v>
      </c>
      <c r="E24" s="190">
        <v>33684000</v>
      </c>
    </row>
    <row r="25" spans="1:5" hidden="1" x14ac:dyDescent="0.25">
      <c r="A25" s="259"/>
      <c r="B25" s="242"/>
      <c r="C25" s="101" t="s">
        <v>8</v>
      </c>
      <c r="D25" s="145"/>
      <c r="E25" s="136">
        <v>0</v>
      </c>
    </row>
    <row r="26" spans="1:5" x14ac:dyDescent="0.25">
      <c r="A26" s="256"/>
      <c r="B26" s="257"/>
      <c r="C26" s="191" t="s">
        <v>11</v>
      </c>
      <c r="D26" s="192"/>
      <c r="E26" s="193">
        <v>138576916</v>
      </c>
    </row>
    <row r="27" spans="1:5" x14ac:dyDescent="0.25">
      <c r="A27" s="258">
        <v>4</v>
      </c>
      <c r="B27" s="241" t="s">
        <v>31</v>
      </c>
      <c r="C27" s="100" t="s">
        <v>7</v>
      </c>
      <c r="D27" s="143">
        <v>51082000</v>
      </c>
      <c r="E27" s="144">
        <v>339240980</v>
      </c>
    </row>
    <row r="28" spans="1:5" x14ac:dyDescent="0.25">
      <c r="A28" s="259"/>
      <c r="B28" s="242"/>
      <c r="C28" s="101" t="s">
        <v>163</v>
      </c>
      <c r="D28" s="145">
        <v>846000</v>
      </c>
      <c r="E28" s="144">
        <v>21191300</v>
      </c>
    </row>
    <row r="29" spans="1:5" x14ac:dyDescent="0.25">
      <c r="A29" s="259"/>
      <c r="B29" s="242"/>
      <c r="C29" s="101" t="s">
        <v>8</v>
      </c>
      <c r="D29" s="145"/>
      <c r="E29" s="136">
        <v>12681643</v>
      </c>
    </row>
    <row r="30" spans="1:5" hidden="1" x14ac:dyDescent="0.25">
      <c r="A30" s="260"/>
      <c r="B30" s="243"/>
      <c r="C30" s="102" t="s">
        <v>11</v>
      </c>
      <c r="D30" s="149"/>
      <c r="E30" s="147">
        <v>0</v>
      </c>
    </row>
    <row r="31" spans="1:5" x14ac:dyDescent="0.25">
      <c r="A31" s="244">
        <v>5</v>
      </c>
      <c r="B31" s="245" t="s">
        <v>32</v>
      </c>
      <c r="C31" s="194" t="s">
        <v>7</v>
      </c>
      <c r="D31" s="195"/>
      <c r="E31" s="197">
        <v>362274834</v>
      </c>
    </row>
    <row r="32" spans="1:5" hidden="1" x14ac:dyDescent="0.25">
      <c r="A32" s="239"/>
      <c r="B32" s="242"/>
      <c r="C32" s="101" t="s">
        <v>163</v>
      </c>
      <c r="D32" s="145"/>
      <c r="E32" s="144">
        <v>0</v>
      </c>
    </row>
    <row r="33" spans="1:5" hidden="1" x14ac:dyDescent="0.25">
      <c r="A33" s="239"/>
      <c r="B33" s="242"/>
      <c r="C33" s="101" t="s">
        <v>8</v>
      </c>
      <c r="D33" s="145"/>
      <c r="E33" s="136">
        <v>0</v>
      </c>
    </row>
    <row r="34" spans="1:5" hidden="1" x14ac:dyDescent="0.25">
      <c r="A34" s="240"/>
      <c r="B34" s="243"/>
      <c r="C34" s="102" t="s">
        <v>11</v>
      </c>
      <c r="D34" s="149"/>
      <c r="E34" s="147">
        <v>0</v>
      </c>
    </row>
    <row r="35" spans="1:5" x14ac:dyDescent="0.25">
      <c r="A35" s="238">
        <v>6</v>
      </c>
      <c r="B35" s="241" t="s">
        <v>33</v>
      </c>
      <c r="C35" s="100" t="s">
        <v>7</v>
      </c>
      <c r="D35" s="143">
        <v>5253600</v>
      </c>
      <c r="E35" s="144">
        <v>853701182</v>
      </c>
    </row>
    <row r="36" spans="1:5" x14ac:dyDescent="0.25">
      <c r="A36" s="239"/>
      <c r="B36" s="242"/>
      <c r="C36" s="101" t="s">
        <v>163</v>
      </c>
      <c r="D36" s="145">
        <v>3448000</v>
      </c>
      <c r="E36" s="144">
        <v>10323000</v>
      </c>
    </row>
    <row r="37" spans="1:5" hidden="1" x14ac:dyDescent="0.25">
      <c r="A37" s="239"/>
      <c r="B37" s="242"/>
      <c r="C37" s="101" t="s">
        <v>8</v>
      </c>
      <c r="D37" s="145"/>
      <c r="E37" s="136">
        <v>0</v>
      </c>
    </row>
    <row r="38" spans="1:5" x14ac:dyDescent="0.25">
      <c r="A38" s="240"/>
      <c r="B38" s="243"/>
      <c r="C38" s="102" t="s">
        <v>11</v>
      </c>
      <c r="D38" s="149">
        <v>3001084</v>
      </c>
      <c r="E38" s="147">
        <v>75501084</v>
      </c>
    </row>
    <row r="39" spans="1:5" x14ac:dyDescent="0.25">
      <c r="A39" s="244">
        <v>7</v>
      </c>
      <c r="B39" s="245" t="s">
        <v>34</v>
      </c>
      <c r="C39" s="194" t="s">
        <v>7</v>
      </c>
      <c r="D39" s="195"/>
      <c r="E39" s="197">
        <v>16559000</v>
      </c>
    </row>
    <row r="40" spans="1:5" hidden="1" x14ac:dyDescent="0.25">
      <c r="A40" s="239"/>
      <c r="B40" s="242"/>
      <c r="C40" s="101" t="s">
        <v>163</v>
      </c>
      <c r="D40" s="145"/>
      <c r="E40" s="144">
        <v>0</v>
      </c>
    </row>
    <row r="41" spans="1:5" hidden="1" x14ac:dyDescent="0.25">
      <c r="A41" s="239"/>
      <c r="B41" s="242"/>
      <c r="C41" s="101" t="s">
        <v>8</v>
      </c>
      <c r="D41" s="145"/>
      <c r="E41" s="136">
        <v>0</v>
      </c>
    </row>
    <row r="42" spans="1:5" hidden="1" x14ac:dyDescent="0.25">
      <c r="A42" s="240"/>
      <c r="B42" s="243"/>
      <c r="C42" s="102" t="s">
        <v>11</v>
      </c>
      <c r="D42" s="149"/>
      <c r="E42" s="147">
        <v>0</v>
      </c>
    </row>
    <row r="43" spans="1:5" x14ac:dyDescent="0.25">
      <c r="A43" s="238">
        <v>8</v>
      </c>
      <c r="B43" s="241" t="s">
        <v>35</v>
      </c>
      <c r="C43" s="100" t="s">
        <v>7</v>
      </c>
      <c r="D43" s="143"/>
      <c r="E43" s="144">
        <v>1123856131</v>
      </c>
    </row>
    <row r="44" spans="1:5" x14ac:dyDescent="0.25">
      <c r="A44" s="239"/>
      <c r="B44" s="242"/>
      <c r="C44" s="101" t="s">
        <v>163</v>
      </c>
      <c r="D44" s="145"/>
      <c r="E44" s="144">
        <v>27076000</v>
      </c>
    </row>
    <row r="45" spans="1:5" x14ac:dyDescent="0.25">
      <c r="A45" s="239"/>
      <c r="B45" s="242"/>
      <c r="C45" s="101" t="s">
        <v>8</v>
      </c>
      <c r="D45" s="145"/>
      <c r="E45" s="136">
        <v>20717098</v>
      </c>
    </row>
    <row r="46" spans="1:5" x14ac:dyDescent="0.25">
      <c r="A46" s="240"/>
      <c r="B46" s="243"/>
      <c r="C46" s="102" t="s">
        <v>11</v>
      </c>
      <c r="D46" s="149"/>
      <c r="E46" s="147">
        <v>116367467</v>
      </c>
    </row>
    <row r="47" spans="1:5" x14ac:dyDescent="0.25">
      <c r="A47" s="244">
        <v>9</v>
      </c>
      <c r="B47" s="245" t="s">
        <v>36</v>
      </c>
      <c r="C47" s="194" t="s">
        <v>7</v>
      </c>
      <c r="D47" s="195"/>
      <c r="E47" s="190">
        <v>374463061</v>
      </c>
    </row>
    <row r="48" spans="1:5" x14ac:dyDescent="0.25">
      <c r="A48" s="246"/>
      <c r="B48" s="247"/>
      <c r="C48" s="188" t="s">
        <v>163</v>
      </c>
      <c r="D48" s="196">
        <v>4925266</v>
      </c>
      <c r="E48" s="190">
        <v>18925266</v>
      </c>
    </row>
    <row r="49" spans="1:5" hidden="1" x14ac:dyDescent="0.25">
      <c r="A49" s="239"/>
      <c r="B49" s="242"/>
      <c r="C49" s="101" t="s">
        <v>8</v>
      </c>
      <c r="D49" s="145"/>
      <c r="E49" s="136">
        <v>0</v>
      </c>
    </row>
    <row r="50" spans="1:5" x14ac:dyDescent="0.25">
      <c r="A50" s="256"/>
      <c r="B50" s="257"/>
      <c r="C50" s="191" t="s">
        <v>11</v>
      </c>
      <c r="D50" s="192"/>
      <c r="E50" s="193">
        <v>70000000</v>
      </c>
    </row>
    <row r="51" spans="1:5" x14ac:dyDescent="0.25">
      <c r="A51" s="238">
        <v>10</v>
      </c>
      <c r="B51" s="241" t="s">
        <v>37</v>
      </c>
      <c r="C51" s="100" t="s">
        <v>7</v>
      </c>
      <c r="D51" s="143"/>
      <c r="E51" s="144">
        <v>500684450</v>
      </c>
    </row>
    <row r="52" spans="1:5" x14ac:dyDescent="0.25">
      <c r="A52" s="239"/>
      <c r="B52" s="242"/>
      <c r="C52" s="101" t="s">
        <v>163</v>
      </c>
      <c r="D52" s="145"/>
      <c r="E52" s="144">
        <v>14685000</v>
      </c>
    </row>
    <row r="53" spans="1:5" hidden="1" x14ac:dyDescent="0.25">
      <c r="A53" s="239"/>
      <c r="B53" s="242"/>
      <c r="C53" s="101" t="s">
        <v>8</v>
      </c>
      <c r="D53" s="145"/>
      <c r="E53" s="136">
        <v>0</v>
      </c>
    </row>
    <row r="54" spans="1:5" x14ac:dyDescent="0.25">
      <c r="A54" s="240"/>
      <c r="B54" s="243"/>
      <c r="C54" s="102" t="s">
        <v>11</v>
      </c>
      <c r="D54" s="149"/>
      <c r="E54" s="147">
        <v>30000000</v>
      </c>
    </row>
    <row r="55" spans="1:5" x14ac:dyDescent="0.25">
      <c r="A55" s="244">
        <v>11</v>
      </c>
      <c r="B55" s="245" t="s">
        <v>38</v>
      </c>
      <c r="C55" s="194" t="s">
        <v>7</v>
      </c>
      <c r="D55" s="195">
        <v>38409250</v>
      </c>
      <c r="E55" s="190">
        <v>1196666433</v>
      </c>
    </row>
    <row r="56" spans="1:5" x14ac:dyDescent="0.25">
      <c r="A56" s="246"/>
      <c r="B56" s="247"/>
      <c r="C56" s="188" t="s">
        <v>163</v>
      </c>
      <c r="D56" s="196"/>
      <c r="E56" s="190">
        <v>45329250</v>
      </c>
    </row>
    <row r="57" spans="1:5" x14ac:dyDescent="0.25">
      <c r="A57" s="246"/>
      <c r="B57" s="247"/>
      <c r="C57" s="188" t="s">
        <v>8</v>
      </c>
      <c r="D57" s="196"/>
      <c r="E57" s="190">
        <v>40393915</v>
      </c>
    </row>
    <row r="58" spans="1:5" x14ac:dyDescent="0.25">
      <c r="A58" s="256"/>
      <c r="B58" s="257"/>
      <c r="C58" s="191" t="s">
        <v>11</v>
      </c>
      <c r="D58" s="192"/>
      <c r="E58" s="193">
        <v>187620000</v>
      </c>
    </row>
    <row r="59" spans="1:5" x14ac:dyDescent="0.25">
      <c r="A59" s="238">
        <v>12</v>
      </c>
      <c r="B59" s="241" t="s">
        <v>39</v>
      </c>
      <c r="C59" s="100" t="s">
        <v>7</v>
      </c>
      <c r="D59" s="143"/>
      <c r="E59" s="144">
        <v>42962000</v>
      </c>
    </row>
    <row r="60" spans="1:5" x14ac:dyDescent="0.25">
      <c r="A60" s="239"/>
      <c r="B60" s="242"/>
      <c r="C60" s="101" t="s">
        <v>163</v>
      </c>
      <c r="D60" s="145"/>
      <c r="E60" s="144">
        <v>2000000</v>
      </c>
    </row>
    <row r="61" spans="1:5" hidden="1" x14ac:dyDescent="0.25">
      <c r="A61" s="239"/>
      <c r="B61" s="242"/>
      <c r="C61" s="101" t="s">
        <v>8</v>
      </c>
      <c r="D61" s="145"/>
      <c r="E61" s="136">
        <v>0</v>
      </c>
    </row>
    <row r="62" spans="1:5" x14ac:dyDescent="0.25">
      <c r="A62" s="240"/>
      <c r="B62" s="243"/>
      <c r="C62" s="102" t="s">
        <v>11</v>
      </c>
      <c r="D62" s="149"/>
      <c r="E62" s="147">
        <v>2000000</v>
      </c>
    </row>
    <row r="63" spans="1:5" x14ac:dyDescent="0.25">
      <c r="A63" s="244">
        <v>13</v>
      </c>
      <c r="B63" s="245" t="s">
        <v>40</v>
      </c>
      <c r="C63" s="194" t="s">
        <v>7</v>
      </c>
      <c r="D63" s="195">
        <v>2360276</v>
      </c>
      <c r="E63" s="190">
        <v>740587850</v>
      </c>
    </row>
    <row r="64" spans="1:5" x14ac:dyDescent="0.25">
      <c r="A64" s="246"/>
      <c r="B64" s="247"/>
      <c r="C64" s="188" t="s">
        <v>163</v>
      </c>
      <c r="D64" s="196">
        <v>333000</v>
      </c>
      <c r="E64" s="190">
        <v>47334200</v>
      </c>
    </row>
    <row r="65" spans="1:5" x14ac:dyDescent="0.25">
      <c r="A65" s="246"/>
      <c r="B65" s="247"/>
      <c r="C65" s="188" t="s">
        <v>8</v>
      </c>
      <c r="D65" s="196"/>
      <c r="E65" s="190">
        <v>67401661.599999994</v>
      </c>
    </row>
    <row r="66" spans="1:5" x14ac:dyDescent="0.25">
      <c r="A66" s="256"/>
      <c r="B66" s="257"/>
      <c r="C66" s="191" t="s">
        <v>11</v>
      </c>
      <c r="D66" s="192"/>
      <c r="E66" s="193">
        <v>8000000</v>
      </c>
    </row>
    <row r="67" spans="1:5" ht="15" customHeight="1" x14ac:dyDescent="0.25">
      <c r="A67" s="238">
        <v>14</v>
      </c>
      <c r="B67" s="241" t="s">
        <v>41</v>
      </c>
      <c r="C67" s="100" t="s">
        <v>7</v>
      </c>
      <c r="D67" s="143"/>
      <c r="E67" s="144">
        <v>81744600</v>
      </c>
    </row>
    <row r="68" spans="1:5" hidden="1" x14ac:dyDescent="0.25">
      <c r="A68" s="239"/>
      <c r="B68" s="242"/>
      <c r="C68" s="101" t="s">
        <v>163</v>
      </c>
      <c r="D68" s="145"/>
      <c r="E68" s="144">
        <v>0</v>
      </c>
    </row>
    <row r="69" spans="1:5" x14ac:dyDescent="0.25">
      <c r="A69" s="239"/>
      <c r="B69" s="242"/>
      <c r="C69" s="101" t="s">
        <v>8</v>
      </c>
      <c r="D69" s="145"/>
      <c r="E69" s="136">
        <v>2623440.4</v>
      </c>
    </row>
    <row r="70" spans="1:5" x14ac:dyDescent="0.25">
      <c r="A70" s="240"/>
      <c r="B70" s="243"/>
      <c r="C70" s="102" t="s">
        <v>11</v>
      </c>
      <c r="D70" s="149"/>
      <c r="E70" s="147">
        <v>4623440.4000000004</v>
      </c>
    </row>
    <row r="71" spans="1:5" ht="15" customHeight="1" x14ac:dyDescent="0.25">
      <c r="A71" s="244">
        <v>15</v>
      </c>
      <c r="B71" s="245" t="s">
        <v>42</v>
      </c>
      <c r="C71" s="194" t="s">
        <v>7</v>
      </c>
      <c r="D71" s="195"/>
      <c r="E71" s="190">
        <v>266146300</v>
      </c>
    </row>
    <row r="72" spans="1:5" x14ac:dyDescent="0.25">
      <c r="A72" s="246"/>
      <c r="B72" s="247"/>
      <c r="C72" s="188" t="s">
        <v>163</v>
      </c>
      <c r="D72" s="196"/>
      <c r="E72" s="190">
        <v>3764000</v>
      </c>
    </row>
    <row r="73" spans="1:5" x14ac:dyDescent="0.25">
      <c r="A73" s="246"/>
      <c r="B73" s="247"/>
      <c r="C73" s="188" t="s">
        <v>8</v>
      </c>
      <c r="D73" s="196"/>
      <c r="E73" s="190">
        <v>21671881</v>
      </c>
    </row>
    <row r="74" spans="1:5" x14ac:dyDescent="0.25">
      <c r="A74" s="256"/>
      <c r="B74" s="257"/>
      <c r="C74" s="191" t="s">
        <v>11</v>
      </c>
      <c r="D74" s="192"/>
      <c r="E74" s="193">
        <v>2000000</v>
      </c>
    </row>
    <row r="75" spans="1:5" x14ac:dyDescent="0.25">
      <c r="A75" s="238">
        <v>16</v>
      </c>
      <c r="B75" s="241" t="s">
        <v>43</v>
      </c>
      <c r="C75" s="100" t="s">
        <v>7</v>
      </c>
      <c r="D75" s="143">
        <v>22249120</v>
      </c>
      <c r="E75" s="141">
        <v>52851680</v>
      </c>
    </row>
    <row r="76" spans="1:5" x14ac:dyDescent="0.25">
      <c r="A76" s="239"/>
      <c r="B76" s="242"/>
      <c r="C76" s="101" t="s">
        <v>163</v>
      </c>
      <c r="D76" s="145"/>
      <c r="E76" s="147">
        <v>2260000</v>
      </c>
    </row>
    <row r="77" spans="1:5" hidden="1" x14ac:dyDescent="0.25">
      <c r="A77" s="239"/>
      <c r="B77" s="242"/>
      <c r="C77" s="101" t="s">
        <v>8</v>
      </c>
      <c r="D77" s="145"/>
      <c r="E77" s="136">
        <v>0</v>
      </c>
    </row>
    <row r="78" spans="1:5" hidden="1" x14ac:dyDescent="0.25">
      <c r="A78" s="240"/>
      <c r="B78" s="243"/>
      <c r="C78" s="102" t="s">
        <v>11</v>
      </c>
      <c r="D78" s="149"/>
      <c r="E78" s="147">
        <v>0</v>
      </c>
    </row>
    <row r="79" spans="1:5" x14ac:dyDescent="0.25">
      <c r="A79" s="244">
        <v>17</v>
      </c>
      <c r="B79" s="245" t="s">
        <v>342</v>
      </c>
      <c r="C79" s="194" t="s">
        <v>7</v>
      </c>
      <c r="D79" s="195"/>
      <c r="E79" s="198">
        <v>26466300</v>
      </c>
    </row>
    <row r="80" spans="1:5" x14ac:dyDescent="0.25">
      <c r="A80" s="246"/>
      <c r="B80" s="247"/>
      <c r="C80" s="188" t="s">
        <v>163</v>
      </c>
      <c r="D80" s="196"/>
      <c r="E80" s="193">
        <v>2000000</v>
      </c>
    </row>
    <row r="81" spans="1:5" hidden="1" x14ac:dyDescent="0.25">
      <c r="A81" s="239"/>
      <c r="B81" s="242"/>
      <c r="C81" s="101" t="s">
        <v>8</v>
      </c>
      <c r="D81" s="145"/>
      <c r="E81" s="136">
        <v>0</v>
      </c>
    </row>
    <row r="82" spans="1:5" hidden="1" x14ac:dyDescent="0.25">
      <c r="A82" s="240"/>
      <c r="B82" s="243"/>
      <c r="C82" s="101" t="s">
        <v>11</v>
      </c>
      <c r="D82" s="145"/>
      <c r="E82" s="147">
        <v>0</v>
      </c>
    </row>
    <row r="83" spans="1:5" x14ac:dyDescent="0.25">
      <c r="A83" s="250">
        <v>18</v>
      </c>
      <c r="B83" s="241" t="s">
        <v>532</v>
      </c>
      <c r="C83" s="100" t="s">
        <v>7</v>
      </c>
      <c r="D83" s="143">
        <v>7882003</v>
      </c>
      <c r="E83" s="144">
        <v>7882003</v>
      </c>
    </row>
    <row r="84" spans="1:5" hidden="1" x14ac:dyDescent="0.25">
      <c r="A84" s="251"/>
      <c r="B84" s="242"/>
      <c r="C84" s="101" t="s">
        <v>163</v>
      </c>
      <c r="D84" s="145"/>
      <c r="E84" s="144">
        <v>0</v>
      </c>
    </row>
    <row r="85" spans="1:5" hidden="1" x14ac:dyDescent="0.25">
      <c r="A85" s="251"/>
      <c r="B85" s="242"/>
      <c r="C85" s="101" t="s">
        <v>8</v>
      </c>
      <c r="D85" s="145"/>
      <c r="E85" s="136">
        <v>0</v>
      </c>
    </row>
    <row r="86" spans="1:5" x14ac:dyDescent="0.25">
      <c r="A86" s="252"/>
      <c r="B86" s="243"/>
      <c r="C86" s="102" t="s">
        <v>11</v>
      </c>
      <c r="D86" s="149">
        <v>30000000</v>
      </c>
      <c r="E86" s="147">
        <v>30000000</v>
      </c>
    </row>
    <row r="87" spans="1:5" ht="15" hidden="1" customHeight="1" x14ac:dyDescent="0.25">
      <c r="A87" s="244">
        <v>19</v>
      </c>
      <c r="B87" s="245" t="s">
        <v>533</v>
      </c>
      <c r="C87" s="100" t="s">
        <v>7</v>
      </c>
      <c r="D87" s="143"/>
      <c r="E87" s="144">
        <v>0</v>
      </c>
    </row>
    <row r="88" spans="1:5" ht="15" hidden="1" customHeight="1" x14ac:dyDescent="0.25">
      <c r="A88" s="246"/>
      <c r="B88" s="247"/>
      <c r="C88" s="101" t="s">
        <v>163</v>
      </c>
      <c r="D88" s="145"/>
      <c r="E88" s="144">
        <v>0</v>
      </c>
    </row>
    <row r="89" spans="1:5" ht="15" hidden="1" customHeight="1" x14ac:dyDescent="0.25">
      <c r="A89" s="244"/>
      <c r="B89" s="245"/>
      <c r="C89" s="101" t="s">
        <v>8</v>
      </c>
      <c r="D89" s="145"/>
      <c r="E89" s="136">
        <v>0</v>
      </c>
    </row>
    <row r="90" spans="1:5" x14ac:dyDescent="0.25">
      <c r="A90" s="254"/>
      <c r="B90" s="255"/>
      <c r="C90" s="191" t="s">
        <v>11</v>
      </c>
      <c r="D90" s="192">
        <v>39000000</v>
      </c>
      <c r="E90" s="193">
        <v>39000000</v>
      </c>
    </row>
    <row r="91" spans="1:5" hidden="1" x14ac:dyDescent="0.25">
      <c r="A91" s="250">
        <v>20</v>
      </c>
      <c r="B91" s="241" t="s">
        <v>534</v>
      </c>
      <c r="C91" s="100" t="s">
        <v>7</v>
      </c>
      <c r="D91" s="143"/>
      <c r="E91" s="144">
        <v>0</v>
      </c>
    </row>
    <row r="92" spans="1:5" x14ac:dyDescent="0.25">
      <c r="A92" s="251"/>
      <c r="B92" s="242"/>
      <c r="C92" s="101" t="s">
        <v>163</v>
      </c>
      <c r="D92" s="145">
        <v>5000000</v>
      </c>
      <c r="E92" s="144">
        <v>5000000</v>
      </c>
    </row>
    <row r="93" spans="1:5" hidden="1" x14ac:dyDescent="0.25">
      <c r="A93" s="251"/>
      <c r="B93" s="242"/>
      <c r="C93" s="101" t="s">
        <v>8</v>
      </c>
      <c r="D93" s="145"/>
      <c r="E93" s="136">
        <v>0</v>
      </c>
    </row>
    <row r="94" spans="1:5" x14ac:dyDescent="0.25">
      <c r="A94" s="252"/>
      <c r="B94" s="243"/>
      <c r="C94" s="102" t="s">
        <v>11</v>
      </c>
      <c r="D94" s="149">
        <v>52000000</v>
      </c>
      <c r="E94" s="147">
        <v>52000000</v>
      </c>
    </row>
    <row r="95" spans="1:5" x14ac:dyDescent="0.25">
      <c r="A95" s="253">
        <v>21</v>
      </c>
      <c r="B95" s="245" t="s">
        <v>190</v>
      </c>
      <c r="C95" s="194" t="s">
        <v>7</v>
      </c>
      <c r="D95" s="196">
        <v>52850000</v>
      </c>
      <c r="E95" s="197">
        <v>99850000</v>
      </c>
    </row>
    <row r="96" spans="1:5" hidden="1" x14ac:dyDescent="0.25">
      <c r="A96" s="251"/>
      <c r="B96" s="242"/>
      <c r="C96" s="101" t="s">
        <v>163</v>
      </c>
      <c r="D96" s="145"/>
      <c r="E96" s="144">
        <v>0</v>
      </c>
    </row>
    <row r="97" spans="1:5" hidden="1" x14ac:dyDescent="0.25">
      <c r="A97" s="251"/>
      <c r="B97" s="242"/>
      <c r="C97" s="101" t="s">
        <v>8</v>
      </c>
      <c r="D97" s="145"/>
      <c r="E97" s="136">
        <v>0</v>
      </c>
    </row>
    <row r="98" spans="1:5" hidden="1" x14ac:dyDescent="0.25">
      <c r="A98" s="252"/>
      <c r="B98" s="243"/>
      <c r="C98" s="102" t="s">
        <v>11</v>
      </c>
      <c r="D98" s="149"/>
      <c r="E98" s="147">
        <v>0</v>
      </c>
    </row>
    <row r="99" spans="1:5" x14ac:dyDescent="0.25">
      <c r="A99" s="238">
        <v>22</v>
      </c>
      <c r="B99" s="241" t="s">
        <v>191</v>
      </c>
      <c r="C99" s="100" t="s">
        <v>7</v>
      </c>
      <c r="D99" s="143"/>
      <c r="E99" s="141">
        <v>230971800</v>
      </c>
    </row>
    <row r="100" spans="1:5" x14ac:dyDescent="0.25">
      <c r="A100" s="239"/>
      <c r="B100" s="242"/>
      <c r="C100" s="101" t="s">
        <v>163</v>
      </c>
      <c r="D100" s="145"/>
      <c r="E100" s="147">
        <v>12611000</v>
      </c>
    </row>
    <row r="101" spans="1:5" hidden="1" x14ac:dyDescent="0.25">
      <c r="A101" s="239"/>
      <c r="B101" s="242"/>
      <c r="C101" s="101" t="s">
        <v>8</v>
      </c>
      <c r="D101" s="145"/>
      <c r="E101" s="136">
        <v>0</v>
      </c>
    </row>
    <row r="102" spans="1:5" hidden="1" x14ac:dyDescent="0.25">
      <c r="A102" s="240"/>
      <c r="B102" s="243"/>
      <c r="C102" s="102" t="s">
        <v>11</v>
      </c>
      <c r="D102" s="149"/>
      <c r="E102" s="147">
        <v>0</v>
      </c>
    </row>
    <row r="103" spans="1:5" x14ac:dyDescent="0.25">
      <c r="A103" s="244">
        <v>23</v>
      </c>
      <c r="B103" s="245" t="s">
        <v>444</v>
      </c>
      <c r="C103" s="194" t="s">
        <v>7</v>
      </c>
      <c r="D103" s="195">
        <v>7656000</v>
      </c>
      <c r="E103" s="190">
        <v>202163000</v>
      </c>
    </row>
    <row r="104" spans="1:5" hidden="1" x14ac:dyDescent="0.25">
      <c r="A104" s="239"/>
      <c r="B104" s="242"/>
      <c r="C104" s="101" t="s">
        <v>163</v>
      </c>
      <c r="D104" s="145"/>
      <c r="E104" s="144">
        <v>0</v>
      </c>
    </row>
    <row r="105" spans="1:5" x14ac:dyDescent="0.25">
      <c r="A105" s="246"/>
      <c r="B105" s="247"/>
      <c r="C105" s="188" t="s">
        <v>8</v>
      </c>
      <c r="D105" s="196"/>
      <c r="E105" s="193">
        <v>180200516</v>
      </c>
    </row>
    <row r="106" spans="1:5" hidden="1" x14ac:dyDescent="0.25">
      <c r="A106" s="240"/>
      <c r="B106" s="243"/>
      <c r="C106" s="102" t="s">
        <v>11</v>
      </c>
      <c r="D106" s="149"/>
      <c r="E106" s="147">
        <v>0</v>
      </c>
    </row>
    <row r="107" spans="1:5" x14ac:dyDescent="0.25">
      <c r="A107" s="238">
        <v>24</v>
      </c>
      <c r="B107" s="241" t="s">
        <v>192</v>
      </c>
      <c r="C107" s="100" t="s">
        <v>7</v>
      </c>
      <c r="D107" s="143"/>
      <c r="E107" s="144">
        <v>108090620</v>
      </c>
    </row>
    <row r="108" spans="1:5" x14ac:dyDescent="0.25">
      <c r="A108" s="239"/>
      <c r="B108" s="242"/>
      <c r="C108" s="101" t="s">
        <v>163</v>
      </c>
      <c r="D108" s="145"/>
      <c r="E108" s="144">
        <v>3915000</v>
      </c>
    </row>
    <row r="109" spans="1:5" x14ac:dyDescent="0.25">
      <c r="A109" s="239"/>
      <c r="B109" s="242"/>
      <c r="C109" s="101" t="s">
        <v>8</v>
      </c>
      <c r="D109" s="145"/>
      <c r="E109" s="179">
        <v>96178420</v>
      </c>
    </row>
    <row r="110" spans="1:5" hidden="1" x14ac:dyDescent="0.25">
      <c r="A110" s="240"/>
      <c r="B110" s="243"/>
      <c r="C110" s="102" t="s">
        <v>11</v>
      </c>
      <c r="D110" s="149"/>
      <c r="E110" s="147">
        <v>0</v>
      </c>
    </row>
    <row r="111" spans="1:5" x14ac:dyDescent="0.25">
      <c r="A111" s="244">
        <v>25</v>
      </c>
      <c r="B111" s="245" t="s">
        <v>193</v>
      </c>
      <c r="C111" s="194" t="s">
        <v>7</v>
      </c>
      <c r="D111" s="195"/>
      <c r="E111" s="197">
        <v>13830000</v>
      </c>
    </row>
    <row r="112" spans="1:5" hidden="1" x14ac:dyDescent="0.25">
      <c r="A112" s="239"/>
      <c r="B112" s="242"/>
      <c r="C112" s="101" t="s">
        <v>163</v>
      </c>
      <c r="D112" s="145"/>
      <c r="E112" s="144">
        <v>0</v>
      </c>
    </row>
    <row r="113" spans="1:5" hidden="1" x14ac:dyDescent="0.25">
      <c r="A113" s="239"/>
      <c r="B113" s="242"/>
      <c r="C113" s="101" t="s">
        <v>8</v>
      </c>
      <c r="D113" s="145"/>
      <c r="E113" s="136">
        <v>0</v>
      </c>
    </row>
    <row r="114" spans="1:5" hidden="1" x14ac:dyDescent="0.25">
      <c r="A114" s="240"/>
      <c r="B114" s="243"/>
      <c r="C114" s="102" t="s">
        <v>11</v>
      </c>
      <c r="D114" s="149"/>
      <c r="E114" s="147">
        <v>0</v>
      </c>
    </row>
    <row r="115" spans="1:5" x14ac:dyDescent="0.25">
      <c r="A115" s="238">
        <v>26</v>
      </c>
      <c r="B115" s="241" t="s">
        <v>194</v>
      </c>
      <c r="C115" s="100" t="s">
        <v>7</v>
      </c>
      <c r="D115" s="143"/>
      <c r="E115" s="144">
        <v>271102700</v>
      </c>
    </row>
    <row r="116" spans="1:5" x14ac:dyDescent="0.25">
      <c r="A116" s="239"/>
      <c r="B116" s="242"/>
      <c r="C116" s="101" t="s">
        <v>163</v>
      </c>
      <c r="D116" s="145">
        <v>87000</v>
      </c>
      <c r="E116" s="144">
        <v>11323000</v>
      </c>
    </row>
    <row r="117" spans="1:5" hidden="1" x14ac:dyDescent="0.25">
      <c r="A117" s="239"/>
      <c r="B117" s="242"/>
      <c r="C117" s="101" t="s">
        <v>8</v>
      </c>
      <c r="D117" s="145"/>
      <c r="E117" s="136">
        <v>0</v>
      </c>
    </row>
    <row r="118" spans="1:5" x14ac:dyDescent="0.25">
      <c r="A118" s="240"/>
      <c r="B118" s="243"/>
      <c r="C118" s="102" t="s">
        <v>11</v>
      </c>
      <c r="D118" s="149"/>
      <c r="E118" s="147">
        <v>2000000</v>
      </c>
    </row>
    <row r="119" spans="1:5" x14ac:dyDescent="0.25">
      <c r="A119" s="244">
        <v>27</v>
      </c>
      <c r="B119" s="245" t="s">
        <v>195</v>
      </c>
      <c r="C119" s="194" t="s">
        <v>7</v>
      </c>
      <c r="D119" s="195"/>
      <c r="E119" s="197">
        <v>3000000</v>
      </c>
    </row>
    <row r="120" spans="1:5" hidden="1" x14ac:dyDescent="0.25">
      <c r="A120" s="239"/>
      <c r="B120" s="242"/>
      <c r="C120" s="101" t="s">
        <v>163</v>
      </c>
      <c r="D120" s="145"/>
      <c r="E120" s="144">
        <v>0</v>
      </c>
    </row>
    <row r="121" spans="1:5" hidden="1" x14ac:dyDescent="0.25">
      <c r="A121" s="239"/>
      <c r="B121" s="242"/>
      <c r="C121" s="101" t="s">
        <v>8</v>
      </c>
      <c r="D121" s="145"/>
      <c r="E121" s="136">
        <v>0</v>
      </c>
    </row>
    <row r="122" spans="1:5" hidden="1" x14ac:dyDescent="0.25">
      <c r="A122" s="240"/>
      <c r="B122" s="243"/>
      <c r="C122" s="102" t="s">
        <v>11</v>
      </c>
      <c r="D122" s="149"/>
      <c r="E122" s="147">
        <v>0</v>
      </c>
    </row>
    <row r="123" spans="1:5" x14ac:dyDescent="0.25">
      <c r="A123" s="238">
        <v>28</v>
      </c>
      <c r="B123" s="241" t="s">
        <v>453</v>
      </c>
      <c r="C123" s="100" t="s">
        <v>7</v>
      </c>
      <c r="D123" s="143"/>
      <c r="E123" s="144">
        <v>850827072</v>
      </c>
    </row>
    <row r="124" spans="1:5" x14ac:dyDescent="0.25">
      <c r="A124" s="239"/>
      <c r="B124" s="242"/>
      <c r="C124" s="101" t="s">
        <v>163</v>
      </c>
      <c r="D124" s="145"/>
      <c r="E124" s="144">
        <v>45417094</v>
      </c>
    </row>
    <row r="125" spans="1:5" hidden="1" x14ac:dyDescent="0.25">
      <c r="A125" s="239"/>
      <c r="B125" s="242"/>
      <c r="C125" s="101" t="s">
        <v>8</v>
      </c>
      <c r="D125" s="145"/>
      <c r="E125" s="136">
        <v>0</v>
      </c>
    </row>
    <row r="126" spans="1:5" x14ac:dyDescent="0.25">
      <c r="A126" s="240"/>
      <c r="B126" s="243"/>
      <c r="C126" s="102" t="s">
        <v>11</v>
      </c>
      <c r="D126" s="149"/>
      <c r="E126" s="147">
        <v>354036071</v>
      </c>
    </row>
    <row r="127" spans="1:5" x14ac:dyDescent="0.25">
      <c r="A127" s="244">
        <v>29</v>
      </c>
      <c r="B127" s="245" t="s">
        <v>196</v>
      </c>
      <c r="C127" s="194" t="s">
        <v>7</v>
      </c>
      <c r="D127" s="195"/>
      <c r="E127" s="190">
        <v>69900000</v>
      </c>
    </row>
    <row r="128" spans="1:5" x14ac:dyDescent="0.25">
      <c r="A128" s="246"/>
      <c r="B128" s="247"/>
      <c r="C128" s="188" t="s">
        <v>163</v>
      </c>
      <c r="D128" s="196"/>
      <c r="E128" s="193">
        <v>10276000</v>
      </c>
    </row>
    <row r="129" spans="1:5" hidden="1" x14ac:dyDescent="0.25">
      <c r="A129" s="239"/>
      <c r="B129" s="242"/>
      <c r="C129" s="101" t="s">
        <v>8</v>
      </c>
      <c r="D129" s="145"/>
      <c r="E129" s="136">
        <v>0</v>
      </c>
    </row>
    <row r="130" spans="1:5" hidden="1" x14ac:dyDescent="0.25">
      <c r="A130" s="240"/>
      <c r="B130" s="243"/>
      <c r="C130" s="102" t="s">
        <v>11</v>
      </c>
      <c r="D130" s="149"/>
      <c r="E130" s="147">
        <v>0</v>
      </c>
    </row>
    <row r="131" spans="1:5" x14ac:dyDescent="0.25">
      <c r="A131" s="238">
        <v>30</v>
      </c>
      <c r="B131" s="241" t="s">
        <v>197</v>
      </c>
      <c r="C131" s="100" t="s">
        <v>7</v>
      </c>
      <c r="D131" s="143">
        <v>41039000</v>
      </c>
      <c r="E131" s="144">
        <v>1505611783</v>
      </c>
    </row>
    <row r="132" spans="1:5" x14ac:dyDescent="0.25">
      <c r="A132" s="239"/>
      <c r="B132" s="242"/>
      <c r="C132" s="101" t="s">
        <v>163</v>
      </c>
      <c r="D132" s="145"/>
      <c r="E132" s="144">
        <v>53539000</v>
      </c>
    </row>
    <row r="133" spans="1:5" x14ac:dyDescent="0.25">
      <c r="A133" s="239"/>
      <c r="B133" s="242"/>
      <c r="C133" s="101" t="s">
        <v>8</v>
      </c>
      <c r="D133" s="145"/>
      <c r="E133" s="179">
        <v>103132177</v>
      </c>
    </row>
    <row r="134" spans="1:5" hidden="1" x14ac:dyDescent="0.25">
      <c r="A134" s="240"/>
      <c r="B134" s="243"/>
      <c r="C134" s="102" t="s">
        <v>11</v>
      </c>
      <c r="D134" s="149"/>
      <c r="E134" s="147">
        <v>0</v>
      </c>
    </row>
    <row r="135" spans="1:5" x14ac:dyDescent="0.25">
      <c r="A135" s="244">
        <v>31</v>
      </c>
      <c r="B135" s="245" t="s">
        <v>335</v>
      </c>
      <c r="C135" s="194" t="s">
        <v>7</v>
      </c>
      <c r="D135" s="195"/>
      <c r="E135" s="190">
        <v>666762820</v>
      </c>
    </row>
    <row r="136" spans="1:5" x14ac:dyDescent="0.25">
      <c r="A136" s="246"/>
      <c r="B136" s="247"/>
      <c r="C136" s="188" t="s">
        <v>163</v>
      </c>
      <c r="D136" s="196"/>
      <c r="E136" s="190">
        <v>188492192</v>
      </c>
    </row>
    <row r="137" spans="1:5" x14ac:dyDescent="0.25">
      <c r="A137" s="246"/>
      <c r="B137" s="247"/>
      <c r="C137" s="188" t="s">
        <v>8</v>
      </c>
      <c r="D137" s="196"/>
      <c r="E137" s="193">
        <v>60000000</v>
      </c>
    </row>
    <row r="138" spans="1:5" hidden="1" x14ac:dyDescent="0.25">
      <c r="A138" s="240"/>
      <c r="B138" s="243"/>
      <c r="C138" s="102" t="s">
        <v>11</v>
      </c>
      <c r="D138" s="149"/>
      <c r="E138" s="147">
        <v>0</v>
      </c>
    </row>
    <row r="139" spans="1:5" ht="15" customHeight="1" x14ac:dyDescent="0.25">
      <c r="A139" s="248">
        <v>32</v>
      </c>
      <c r="B139" s="241" t="s">
        <v>336</v>
      </c>
      <c r="C139" s="100" t="s">
        <v>7</v>
      </c>
      <c r="D139" s="143">
        <v>1200000</v>
      </c>
      <c r="E139" s="144">
        <v>80244000</v>
      </c>
    </row>
    <row r="140" spans="1:5" x14ac:dyDescent="0.25">
      <c r="A140" s="249"/>
      <c r="B140" s="243"/>
      <c r="C140" s="102" t="s">
        <v>163</v>
      </c>
      <c r="D140" s="149">
        <v>2000000</v>
      </c>
      <c r="E140" s="147">
        <v>2000000</v>
      </c>
    </row>
    <row r="141" spans="1:5" ht="15" hidden="1" customHeight="1" x14ac:dyDescent="0.25">
      <c r="A141" s="182"/>
      <c r="B141" s="186"/>
      <c r="C141" s="101" t="s">
        <v>8</v>
      </c>
      <c r="D141" s="145"/>
      <c r="E141" s="136">
        <v>0</v>
      </c>
    </row>
    <row r="142" spans="1:5" ht="15" hidden="1" customHeight="1" x14ac:dyDescent="0.25">
      <c r="A142" s="183"/>
      <c r="B142" s="187"/>
      <c r="C142" s="102" t="s">
        <v>11</v>
      </c>
      <c r="D142" s="149"/>
      <c r="E142" s="147">
        <v>0</v>
      </c>
    </row>
    <row r="143" spans="1:5" ht="15" hidden="1" customHeight="1" x14ac:dyDescent="0.25">
      <c r="A143" s="244">
        <v>33</v>
      </c>
      <c r="B143" s="245" t="s">
        <v>340</v>
      </c>
      <c r="C143" s="100" t="s">
        <v>7</v>
      </c>
      <c r="D143" s="143"/>
      <c r="E143" s="144">
        <v>0</v>
      </c>
    </row>
    <row r="144" spans="1:5" x14ac:dyDescent="0.25">
      <c r="A144" s="246"/>
      <c r="B144" s="247"/>
      <c r="C144" s="188" t="s">
        <v>163</v>
      </c>
      <c r="D144" s="196"/>
      <c r="E144" s="190">
        <v>2000000</v>
      </c>
    </row>
    <row r="145" spans="1:5" x14ac:dyDescent="0.25">
      <c r="A145" s="246"/>
      <c r="B145" s="247"/>
      <c r="C145" s="188" t="s">
        <v>8</v>
      </c>
      <c r="D145" s="196"/>
      <c r="E145" s="193">
        <v>62198501</v>
      </c>
    </row>
    <row r="146" spans="1:5" ht="15" hidden="1" customHeight="1" x14ac:dyDescent="0.25">
      <c r="A146" s="244"/>
      <c r="B146" s="245"/>
      <c r="C146" s="102" t="s">
        <v>11</v>
      </c>
      <c r="D146" s="149"/>
      <c r="E146" s="147">
        <v>0</v>
      </c>
    </row>
    <row r="147" spans="1:5" x14ac:dyDescent="0.25">
      <c r="A147" s="238">
        <v>34</v>
      </c>
      <c r="B147" s="241" t="s">
        <v>337</v>
      </c>
      <c r="C147" s="100" t="s">
        <v>7</v>
      </c>
      <c r="D147" s="143"/>
      <c r="E147" s="178">
        <v>2915000</v>
      </c>
    </row>
    <row r="148" spans="1:5" hidden="1" x14ac:dyDescent="0.25">
      <c r="A148" s="239"/>
      <c r="B148" s="242"/>
      <c r="C148" s="101" t="s">
        <v>163</v>
      </c>
      <c r="D148" s="145"/>
      <c r="E148" s="144">
        <v>0</v>
      </c>
    </row>
    <row r="149" spans="1:5" hidden="1" x14ac:dyDescent="0.25">
      <c r="A149" s="239"/>
      <c r="B149" s="242"/>
      <c r="C149" s="101" t="s">
        <v>8</v>
      </c>
      <c r="D149" s="145"/>
      <c r="E149" s="136">
        <v>0</v>
      </c>
    </row>
    <row r="150" spans="1:5" hidden="1" x14ac:dyDescent="0.25">
      <c r="A150" s="240"/>
      <c r="B150" s="243"/>
      <c r="C150" s="102" t="s">
        <v>11</v>
      </c>
      <c r="D150" s="149"/>
      <c r="E150" s="147">
        <v>0</v>
      </c>
    </row>
    <row r="151" spans="1:5" x14ac:dyDescent="0.25">
      <c r="A151" s="244">
        <v>35</v>
      </c>
      <c r="B151" s="245" t="s">
        <v>339</v>
      </c>
      <c r="C151" s="194" t="s">
        <v>7</v>
      </c>
      <c r="D151" s="195"/>
      <c r="E151" s="190">
        <v>219892500</v>
      </c>
    </row>
    <row r="152" spans="1:5" hidden="1" x14ac:dyDescent="0.25">
      <c r="A152" s="239"/>
      <c r="B152" s="242"/>
      <c r="C152" s="101" t="s">
        <v>163</v>
      </c>
      <c r="D152" s="145"/>
      <c r="E152" s="144">
        <v>0</v>
      </c>
    </row>
    <row r="153" spans="1:5" x14ac:dyDescent="0.25">
      <c r="A153" s="246"/>
      <c r="B153" s="247"/>
      <c r="C153" s="188" t="s">
        <v>8</v>
      </c>
      <c r="D153" s="196"/>
      <c r="E153" s="193">
        <v>69580000</v>
      </c>
    </row>
    <row r="154" spans="1:5" hidden="1" x14ac:dyDescent="0.25">
      <c r="A154" s="240"/>
      <c r="B154" s="243"/>
      <c r="C154" s="102" t="s">
        <v>11</v>
      </c>
      <c r="D154" s="149"/>
      <c r="E154" s="147">
        <v>0</v>
      </c>
    </row>
    <row r="155" spans="1:5" x14ac:dyDescent="0.25">
      <c r="A155" s="238">
        <v>36</v>
      </c>
      <c r="B155" s="241" t="s">
        <v>338</v>
      </c>
      <c r="C155" s="100" t="s">
        <v>7</v>
      </c>
      <c r="D155" s="143"/>
      <c r="E155" s="178">
        <v>15818880</v>
      </c>
    </row>
    <row r="156" spans="1:5" hidden="1" x14ac:dyDescent="0.25">
      <c r="A156" s="239"/>
      <c r="B156" s="242"/>
      <c r="C156" s="101" t="s">
        <v>163</v>
      </c>
      <c r="D156" s="145"/>
      <c r="E156" s="144">
        <v>0</v>
      </c>
    </row>
    <row r="157" spans="1:5" hidden="1" x14ac:dyDescent="0.25">
      <c r="A157" s="239"/>
      <c r="B157" s="242"/>
      <c r="C157" s="101" t="s">
        <v>8</v>
      </c>
      <c r="D157" s="145"/>
      <c r="E157" s="136">
        <v>0</v>
      </c>
    </row>
    <row r="158" spans="1:5" hidden="1" x14ac:dyDescent="0.25">
      <c r="A158" s="240"/>
      <c r="B158" s="243"/>
      <c r="C158" s="102" t="s">
        <v>11</v>
      </c>
      <c r="D158" s="149"/>
      <c r="E158" s="147">
        <v>0</v>
      </c>
    </row>
    <row r="159" spans="1:5" x14ac:dyDescent="0.25">
      <c r="A159" s="244">
        <v>37</v>
      </c>
      <c r="B159" s="245" t="s">
        <v>341</v>
      </c>
      <c r="C159" s="194" t="s">
        <v>7</v>
      </c>
      <c r="D159" s="195"/>
      <c r="E159" s="190">
        <v>29141500</v>
      </c>
    </row>
    <row r="160" spans="1:5" x14ac:dyDescent="0.25">
      <c r="A160" s="246"/>
      <c r="B160" s="247"/>
      <c r="C160" s="188" t="s">
        <v>163</v>
      </c>
      <c r="D160" s="196"/>
      <c r="E160" s="190">
        <v>37500000</v>
      </c>
    </row>
    <row r="161" spans="1:5" x14ac:dyDescent="0.25">
      <c r="A161" s="246"/>
      <c r="B161" s="247"/>
      <c r="C161" s="188" t="s">
        <v>8</v>
      </c>
      <c r="D161" s="196"/>
      <c r="E161" s="193">
        <v>23468535</v>
      </c>
    </row>
    <row r="162" spans="1:5" hidden="1" x14ac:dyDescent="0.25">
      <c r="A162" s="240"/>
      <c r="B162" s="243"/>
      <c r="C162" s="102" t="s">
        <v>11</v>
      </c>
      <c r="D162" s="149"/>
      <c r="E162" s="147">
        <v>0</v>
      </c>
    </row>
    <row r="163" spans="1:5" x14ac:dyDescent="0.25">
      <c r="A163" s="238">
        <v>38</v>
      </c>
      <c r="B163" s="241" t="s">
        <v>343</v>
      </c>
      <c r="C163" s="100" t="s">
        <v>7</v>
      </c>
      <c r="D163" s="143"/>
      <c r="E163" s="144">
        <v>249515186</v>
      </c>
    </row>
    <row r="164" spans="1:5" x14ac:dyDescent="0.25">
      <c r="A164" s="239"/>
      <c r="B164" s="242"/>
      <c r="C164" s="101" t="s">
        <v>163</v>
      </c>
      <c r="D164" s="145"/>
      <c r="E164" s="144">
        <v>20500000</v>
      </c>
    </row>
    <row r="165" spans="1:5" x14ac:dyDescent="0.25">
      <c r="A165" s="239"/>
      <c r="B165" s="242"/>
      <c r="C165" s="101" t="s">
        <v>8</v>
      </c>
      <c r="D165" s="145"/>
      <c r="E165" s="179">
        <v>51888916</v>
      </c>
    </row>
    <row r="166" spans="1:5" hidden="1" x14ac:dyDescent="0.25">
      <c r="A166" s="240"/>
      <c r="B166" s="243"/>
      <c r="C166" s="102" t="s">
        <v>11</v>
      </c>
      <c r="D166" s="149"/>
      <c r="E166" s="147">
        <v>0</v>
      </c>
    </row>
    <row r="167" spans="1:5" x14ac:dyDescent="0.25">
      <c r="A167" s="199">
        <v>39</v>
      </c>
      <c r="B167" s="200" t="s">
        <v>344</v>
      </c>
      <c r="C167" s="201" t="s">
        <v>7</v>
      </c>
      <c r="D167" s="202"/>
      <c r="E167" s="197">
        <v>1800000</v>
      </c>
    </row>
    <row r="168" spans="1:5" ht="15" hidden="1" customHeight="1" x14ac:dyDescent="0.25">
      <c r="A168" s="182"/>
      <c r="B168" s="186"/>
      <c r="C168" s="101" t="s">
        <v>163</v>
      </c>
      <c r="D168" s="145"/>
      <c r="E168" s="144">
        <v>0</v>
      </c>
    </row>
    <row r="169" spans="1:5" ht="15" hidden="1" customHeight="1" x14ac:dyDescent="0.25">
      <c r="A169" s="182"/>
      <c r="B169" s="186"/>
      <c r="C169" s="101" t="s">
        <v>8</v>
      </c>
      <c r="D169" s="145"/>
      <c r="E169" s="136">
        <v>0</v>
      </c>
    </row>
    <row r="170" spans="1:5" ht="15" hidden="1" customHeight="1" x14ac:dyDescent="0.25">
      <c r="A170" s="183"/>
      <c r="B170" s="187"/>
      <c r="C170" s="102" t="s">
        <v>11</v>
      </c>
      <c r="D170" s="149"/>
      <c r="E170" s="147">
        <v>0</v>
      </c>
    </row>
    <row r="171" spans="1:5" hidden="1" x14ac:dyDescent="0.25">
      <c r="A171" s="238">
        <v>40</v>
      </c>
      <c r="B171" s="241" t="s">
        <v>345</v>
      </c>
      <c r="C171" s="100" t="s">
        <v>7</v>
      </c>
      <c r="D171" s="143"/>
      <c r="E171" s="144">
        <v>0</v>
      </c>
    </row>
    <row r="172" spans="1:5" x14ac:dyDescent="0.25">
      <c r="A172" s="239"/>
      <c r="B172" s="242"/>
      <c r="C172" s="101" t="s">
        <v>163</v>
      </c>
      <c r="D172" s="145"/>
      <c r="E172" s="147">
        <v>4020000</v>
      </c>
    </row>
    <row r="173" spans="1:5" hidden="1" x14ac:dyDescent="0.25">
      <c r="A173" s="239"/>
      <c r="B173" s="242"/>
      <c r="C173" s="101" t="s">
        <v>8</v>
      </c>
      <c r="D173" s="145"/>
      <c r="E173" s="136">
        <v>0</v>
      </c>
    </row>
    <row r="174" spans="1:5" hidden="1" x14ac:dyDescent="0.25">
      <c r="A174" s="240"/>
      <c r="B174" s="243"/>
      <c r="C174" s="102" t="s">
        <v>11</v>
      </c>
      <c r="D174" s="149"/>
      <c r="E174" s="147">
        <v>0</v>
      </c>
    </row>
    <row r="175" spans="1:5" ht="15" customHeight="1" x14ac:dyDescent="0.25">
      <c r="A175" s="244">
        <v>41</v>
      </c>
      <c r="B175" s="245" t="s">
        <v>348</v>
      </c>
      <c r="C175" s="194" t="s">
        <v>7</v>
      </c>
      <c r="D175" s="195"/>
      <c r="E175" s="197">
        <v>3500000</v>
      </c>
    </row>
    <row r="176" spans="1:5" hidden="1" x14ac:dyDescent="0.25">
      <c r="A176" s="239"/>
      <c r="B176" s="242"/>
      <c r="C176" s="101" t="s">
        <v>163</v>
      </c>
      <c r="D176" s="145"/>
      <c r="E176" s="144">
        <v>0</v>
      </c>
    </row>
    <row r="177" spans="1:5" hidden="1" x14ac:dyDescent="0.25">
      <c r="A177" s="239"/>
      <c r="B177" s="242"/>
      <c r="C177" s="101" t="s">
        <v>8</v>
      </c>
      <c r="D177" s="145"/>
      <c r="E177" s="136">
        <v>0</v>
      </c>
    </row>
    <row r="178" spans="1:5" hidden="1" x14ac:dyDescent="0.25">
      <c r="A178" s="240"/>
      <c r="B178" s="243"/>
      <c r="C178" s="102" t="s">
        <v>11</v>
      </c>
      <c r="D178" s="149"/>
      <c r="E178" s="147">
        <v>0</v>
      </c>
    </row>
    <row r="179" spans="1:5" x14ac:dyDescent="0.25">
      <c r="A179" s="238">
        <v>42</v>
      </c>
      <c r="B179" s="241" t="s">
        <v>402</v>
      </c>
      <c r="C179" s="100" t="s">
        <v>7</v>
      </c>
      <c r="D179" s="143"/>
      <c r="E179" s="178">
        <v>53550000</v>
      </c>
    </row>
    <row r="180" spans="1:5" hidden="1" x14ac:dyDescent="0.25">
      <c r="A180" s="239"/>
      <c r="B180" s="242"/>
      <c r="C180" s="101" t="s">
        <v>163</v>
      </c>
      <c r="D180" s="145"/>
      <c r="E180" s="144">
        <v>0</v>
      </c>
    </row>
    <row r="181" spans="1:5" hidden="1" x14ac:dyDescent="0.25">
      <c r="A181" s="239"/>
      <c r="B181" s="242"/>
      <c r="C181" s="101" t="s">
        <v>8</v>
      </c>
      <c r="D181" s="145"/>
      <c r="E181" s="136">
        <v>0</v>
      </c>
    </row>
    <row r="182" spans="1:5" hidden="1" x14ac:dyDescent="0.25">
      <c r="A182" s="240"/>
      <c r="B182" s="243"/>
      <c r="C182" s="102" t="s">
        <v>11</v>
      </c>
      <c r="D182" s="149"/>
      <c r="E182" s="147">
        <v>0</v>
      </c>
    </row>
    <row r="183" spans="1:5" x14ac:dyDescent="0.25">
      <c r="A183" s="244">
        <v>43</v>
      </c>
      <c r="B183" s="245" t="s">
        <v>420</v>
      </c>
      <c r="C183" s="194" t="s">
        <v>7</v>
      </c>
      <c r="D183" s="195"/>
      <c r="E183" s="190">
        <v>119435150</v>
      </c>
    </row>
    <row r="184" spans="1:5" x14ac:dyDescent="0.25">
      <c r="A184" s="246"/>
      <c r="B184" s="247"/>
      <c r="C184" s="188" t="s">
        <v>163</v>
      </c>
      <c r="D184" s="196"/>
      <c r="E184" s="193">
        <v>500000</v>
      </c>
    </row>
    <row r="185" spans="1:5" hidden="1" x14ac:dyDescent="0.25">
      <c r="A185" s="239"/>
      <c r="B185" s="242"/>
      <c r="C185" s="101" t="s">
        <v>8</v>
      </c>
      <c r="D185" s="145"/>
      <c r="E185" s="136">
        <v>0</v>
      </c>
    </row>
    <row r="186" spans="1:5" hidden="1" x14ac:dyDescent="0.25">
      <c r="A186" s="240"/>
      <c r="B186" s="243"/>
      <c r="C186" s="102" t="s">
        <v>11</v>
      </c>
      <c r="D186" s="149"/>
      <c r="E186" s="147">
        <v>0</v>
      </c>
    </row>
    <row r="187" spans="1:5" x14ac:dyDescent="0.25">
      <c r="A187" s="238">
        <v>44</v>
      </c>
      <c r="B187" s="241" t="s">
        <v>421</v>
      </c>
      <c r="C187" s="100" t="s">
        <v>7</v>
      </c>
      <c r="D187" s="143"/>
      <c r="E187" s="178">
        <v>104991874</v>
      </c>
    </row>
    <row r="188" spans="1:5" hidden="1" x14ac:dyDescent="0.25">
      <c r="A188" s="239"/>
      <c r="B188" s="242"/>
      <c r="C188" s="101" t="s">
        <v>163</v>
      </c>
      <c r="D188" s="145"/>
      <c r="E188" s="144">
        <v>0</v>
      </c>
    </row>
    <row r="189" spans="1:5" hidden="1" x14ac:dyDescent="0.25">
      <c r="A189" s="239"/>
      <c r="B189" s="242"/>
      <c r="C189" s="101" t="s">
        <v>8</v>
      </c>
      <c r="D189" s="145"/>
      <c r="E189" s="136">
        <v>0</v>
      </c>
    </row>
    <row r="190" spans="1:5" hidden="1" x14ac:dyDescent="0.25">
      <c r="A190" s="240"/>
      <c r="B190" s="243"/>
      <c r="C190" s="102" t="s">
        <v>11</v>
      </c>
      <c r="D190" s="149"/>
      <c r="E190" s="147">
        <v>0</v>
      </c>
    </row>
    <row r="191" spans="1:5" ht="15" customHeight="1" x14ac:dyDescent="0.25">
      <c r="A191" s="199">
        <v>45</v>
      </c>
      <c r="B191" s="200" t="s">
        <v>500</v>
      </c>
      <c r="C191" s="201" t="s">
        <v>7</v>
      </c>
      <c r="D191" s="203"/>
      <c r="E191" s="197">
        <v>11280000</v>
      </c>
    </row>
    <row r="192" spans="1:5" ht="15" hidden="1" customHeight="1" x14ac:dyDescent="0.25">
      <c r="A192" s="182"/>
      <c r="B192" s="186"/>
      <c r="C192" s="101" t="s">
        <v>163</v>
      </c>
      <c r="D192" s="145"/>
      <c r="E192" s="144">
        <v>0</v>
      </c>
    </row>
    <row r="193" spans="1:10" ht="15" hidden="1" customHeight="1" x14ac:dyDescent="0.25">
      <c r="A193" s="182"/>
      <c r="B193" s="186"/>
      <c r="C193" s="101" t="s">
        <v>8</v>
      </c>
      <c r="D193" s="145"/>
      <c r="E193" s="136">
        <v>0</v>
      </c>
    </row>
    <row r="194" spans="1:10" ht="15" hidden="1" customHeight="1" x14ac:dyDescent="0.25">
      <c r="A194" s="183"/>
      <c r="B194" s="187"/>
      <c r="C194" s="102" t="s">
        <v>11</v>
      </c>
      <c r="D194" s="149"/>
      <c r="E194" s="147">
        <v>0</v>
      </c>
    </row>
    <row r="195" spans="1:10" ht="15" hidden="1" customHeight="1" x14ac:dyDescent="0.25">
      <c r="A195" s="181">
        <v>46</v>
      </c>
      <c r="B195" s="185" t="s">
        <v>539</v>
      </c>
      <c r="C195" s="100" t="s">
        <v>7</v>
      </c>
      <c r="D195" s="143"/>
      <c r="E195" s="144">
        <v>0</v>
      </c>
    </row>
    <row r="196" spans="1:10" x14ac:dyDescent="0.25">
      <c r="A196" s="184">
        <v>46</v>
      </c>
      <c r="B196" s="164" t="s">
        <v>539</v>
      </c>
      <c r="C196" s="180" t="s">
        <v>163</v>
      </c>
      <c r="D196" s="138">
        <v>500000</v>
      </c>
      <c r="E196" s="178">
        <v>500000</v>
      </c>
    </row>
    <row r="197" spans="1:10" ht="15" hidden="1" customHeight="1" x14ac:dyDescent="0.25">
      <c r="A197" s="182"/>
      <c r="B197" s="186"/>
      <c r="C197" s="101" t="s">
        <v>7</v>
      </c>
      <c r="D197" s="145"/>
      <c r="E197" s="136">
        <v>0</v>
      </c>
    </row>
    <row r="198" spans="1:10" ht="15" hidden="1" customHeight="1" x14ac:dyDescent="0.25">
      <c r="A198" s="183"/>
      <c r="B198" s="187"/>
      <c r="C198" s="102" t="s">
        <v>11</v>
      </c>
      <c r="D198" s="149"/>
      <c r="E198" s="147">
        <v>0</v>
      </c>
    </row>
    <row r="199" spans="1:10" s="95" customFormat="1" x14ac:dyDescent="0.25">
      <c r="A199" s="103"/>
      <c r="B199" s="165"/>
      <c r="C199" s="94"/>
      <c r="D199" s="160"/>
      <c r="E199" s="160"/>
      <c r="F199" s="94"/>
      <c r="G199" s="94"/>
      <c r="H199" s="94"/>
      <c r="I199" s="94"/>
      <c r="J199" s="94"/>
    </row>
    <row r="200" spans="1:10" s="95" customFormat="1" x14ac:dyDescent="0.25">
      <c r="A200" s="103"/>
      <c r="B200" s="165"/>
      <c r="C200" s="94"/>
      <c r="D200" s="160"/>
      <c r="E200" s="160"/>
      <c r="F200" s="94"/>
      <c r="G200" s="94"/>
      <c r="H200" s="94"/>
      <c r="I200" s="94"/>
      <c r="J200" s="94"/>
    </row>
    <row r="201" spans="1:10" s="95" customFormat="1" ht="17.25" x14ac:dyDescent="0.25">
      <c r="A201" s="237" t="s">
        <v>560</v>
      </c>
      <c r="B201" s="237"/>
      <c r="C201" s="237"/>
      <c r="D201" s="237"/>
      <c r="E201" s="237"/>
      <c r="F201" s="94"/>
      <c r="G201" s="94"/>
      <c r="H201" s="94"/>
      <c r="I201" s="94"/>
      <c r="J201" s="94"/>
    </row>
    <row r="202" spans="1:10" s="95" customFormat="1" ht="15.75" x14ac:dyDescent="0.25">
      <c r="A202" s="210"/>
      <c r="B202" s="211"/>
      <c r="C202" s="212"/>
      <c r="D202" s="213"/>
      <c r="E202" s="213"/>
      <c r="F202" s="94"/>
      <c r="G202" s="94"/>
      <c r="H202" s="94"/>
      <c r="I202" s="94"/>
      <c r="J202" s="94"/>
    </row>
    <row r="203" spans="1:10" s="95" customFormat="1" ht="15.75" x14ac:dyDescent="0.25">
      <c r="A203" s="214"/>
      <c r="B203" s="215" t="s">
        <v>29</v>
      </c>
      <c r="C203" s="215" t="s">
        <v>553</v>
      </c>
      <c r="D203" s="216" t="s">
        <v>554</v>
      </c>
      <c r="E203" s="216" t="s">
        <v>511</v>
      </c>
      <c r="F203" s="94"/>
      <c r="G203" s="94"/>
      <c r="H203" s="94"/>
      <c r="I203" s="94"/>
      <c r="J203" s="94"/>
    </row>
    <row r="204" spans="1:10" s="95" customFormat="1" ht="15.75" x14ac:dyDescent="0.25">
      <c r="A204" s="217"/>
      <c r="B204" s="218" t="s">
        <v>556</v>
      </c>
      <c r="C204" s="219">
        <f>SUM(C205:C208)</f>
        <v>1679427497</v>
      </c>
      <c r="D204" s="220">
        <f>SUM(D205:D208)</f>
        <v>2657422937.125</v>
      </c>
      <c r="E204" s="209">
        <f>C204+D204</f>
        <v>4336850434.125</v>
      </c>
      <c r="F204" s="94"/>
      <c r="G204" s="94"/>
      <c r="H204" s="94"/>
      <c r="I204" s="94"/>
      <c r="J204" s="94"/>
    </row>
    <row r="205" spans="1:10" s="95" customFormat="1" ht="15.75" x14ac:dyDescent="0.25">
      <c r="A205" s="221">
        <v>1</v>
      </c>
      <c r="B205" s="222" t="s">
        <v>550</v>
      </c>
      <c r="C205" s="223">
        <v>181606996</v>
      </c>
      <c r="D205" s="223">
        <v>194450226</v>
      </c>
      <c r="E205" s="209">
        <f t="shared" ref="E205:E208" si="0">C205+D205</f>
        <v>376057222</v>
      </c>
      <c r="F205" s="94"/>
      <c r="G205" s="94"/>
      <c r="H205" s="94"/>
      <c r="I205" s="94"/>
      <c r="J205" s="94"/>
    </row>
    <row r="206" spans="1:10" s="95" customFormat="1" ht="15.75" x14ac:dyDescent="0.25">
      <c r="A206" s="221">
        <v>2</v>
      </c>
      <c r="B206" s="222" t="s">
        <v>551</v>
      </c>
      <c r="C206" s="223">
        <v>104832000</v>
      </c>
      <c r="D206" s="223">
        <v>500000</v>
      </c>
      <c r="E206" s="209">
        <f t="shared" si="0"/>
        <v>105332000</v>
      </c>
      <c r="F206" s="94"/>
      <c r="G206" s="94"/>
      <c r="H206" s="94"/>
      <c r="I206" s="94"/>
      <c r="J206" s="94"/>
    </row>
    <row r="207" spans="1:10" s="95" customFormat="1" ht="15.75" x14ac:dyDescent="0.25">
      <c r="A207" s="221">
        <v>3</v>
      </c>
      <c r="B207" s="222" t="s">
        <v>552</v>
      </c>
      <c r="C207" s="223">
        <v>46616491</v>
      </c>
      <c r="D207" s="223">
        <v>117420671.125</v>
      </c>
      <c r="E207" s="209">
        <f t="shared" si="0"/>
        <v>164037162.125</v>
      </c>
      <c r="F207" s="94"/>
      <c r="G207" s="94"/>
      <c r="H207" s="94"/>
      <c r="I207" s="94"/>
      <c r="J207" s="94"/>
    </row>
    <row r="208" spans="1:10" s="95" customFormat="1" ht="15.75" x14ac:dyDescent="0.25">
      <c r="A208" s="221">
        <v>4</v>
      </c>
      <c r="B208" s="222" t="s">
        <v>555</v>
      </c>
      <c r="C208" s="223">
        <v>1346372010</v>
      </c>
      <c r="D208" s="223">
        <v>2345052040</v>
      </c>
      <c r="E208" s="209">
        <f t="shared" si="0"/>
        <v>3691424050</v>
      </c>
      <c r="F208" s="94"/>
      <c r="G208" s="94"/>
      <c r="H208" s="94"/>
      <c r="I208" s="94"/>
      <c r="J208" s="94"/>
    </row>
    <row r="209" spans="1:10" s="95" customFormat="1" x14ac:dyDescent="0.25">
      <c r="A209" s="103"/>
      <c r="B209" s="165"/>
      <c r="C209" s="94"/>
      <c r="D209" s="160"/>
      <c r="E209" s="160"/>
      <c r="F209" s="94"/>
      <c r="G209" s="94"/>
      <c r="H209" s="94"/>
      <c r="I209" s="94"/>
      <c r="J209" s="94"/>
    </row>
    <row r="211" spans="1:10" x14ac:dyDescent="0.25">
      <c r="D211" s="208" t="s">
        <v>558</v>
      </c>
    </row>
    <row r="212" spans="1:10" x14ac:dyDescent="0.25">
      <c r="D212" s="208" t="s">
        <v>557</v>
      </c>
    </row>
  </sheetData>
  <autoFilter ref="A6:E198">
    <filterColumn colId="4">
      <filters>
        <filter val="1,123,856,131"/>
        <filter val="1,158,290,529"/>
        <filter val="1,196,666,433"/>
        <filter val="1,505,611,783"/>
        <filter val="1,666,000"/>
        <filter val="1,800,000"/>
        <filter val="10,276,000"/>
        <filter val="10,323,000"/>
        <filter val="103,132,177"/>
        <filter val="104,991,874"/>
        <filter val="108,090,620"/>
        <filter val="11,280,000"/>
        <filter val="11,323,000"/>
        <filter val="116,367,467"/>
        <filter val="119,435,150"/>
        <filter val="12,535,000"/>
        <filter val="12,611,000"/>
        <filter val="12,681,643"/>
        <filter val="12,843,500"/>
        <filter val="13,830,000"/>
        <filter val="138,576,916"/>
        <filter val="14,685,000"/>
        <filter val="15,818,880"/>
        <filter val="16,559,000"/>
        <filter val="18,925,266"/>
        <filter val="180,200,516"/>
        <filter val="187,620,000"/>
        <filter val="188,492,192"/>
        <filter val="196,000,000"/>
        <filter val="2,000,000"/>
        <filter val="2,065,898,736"/>
        <filter val="2,240,100"/>
        <filter val="2,260,000"/>
        <filter val="2,623,440"/>
        <filter val="2,915,000"/>
        <filter val="20,500,000"/>
        <filter val="20,717,098"/>
        <filter val="202,163,000"/>
        <filter val="21,191,300"/>
        <filter val="21,671,881"/>
        <filter val="219,892,500"/>
        <filter val="23,468,535"/>
        <filter val="230,971,800"/>
        <filter val="24,731,419,980"/>
        <filter val="249,515,186"/>
        <filter val="26,466,300"/>
        <filter val="266,146,300"/>
        <filter val="27,076,000"/>
        <filter val="270,532,336"/>
        <filter val="271,102,700"/>
        <filter val="29,141,500"/>
        <filter val="3,000,000"/>
        <filter val="3,500,000"/>
        <filter val="3,764,000"/>
        <filter val="3,915,000"/>
        <filter val="30,000,000"/>
        <filter val="31,100,000"/>
        <filter val="33,684,000"/>
        <filter val="339,240,980"/>
        <filter val="354,036,071"/>
        <filter val="362,274,834"/>
        <filter val="37,500,000"/>
        <filter val="374,463,061"/>
        <filter val="39,000,000"/>
        <filter val="4,020,000"/>
        <filter val="4,623,440"/>
        <filter val="40,393,915"/>
        <filter val="42,962,000"/>
        <filter val="45,329,250"/>
        <filter val="45,417,094"/>
        <filter val="47,334,200"/>
        <filter val="5,000,000"/>
        <filter val="500,000"/>
        <filter val="500,684,450"/>
        <filter val="51,888,916"/>
        <filter val="52,000,000"/>
        <filter val="52,851,680"/>
        <filter val="53,539,000"/>
        <filter val="53,550,000"/>
        <filter val="57,180,000"/>
        <filter val="596,485,500"/>
        <filter val="60,000,000"/>
        <filter val="62,198,501"/>
        <filter val="62,219,600"/>
        <filter val="666,762,820"/>
        <filter val="67,401,662"/>
        <filter val="69,580,000"/>
        <filter val="69,900,000"/>
        <filter val="7,882,003"/>
        <filter val="70,000,000"/>
        <filter val="740,587,850"/>
        <filter val="75,501,084"/>
        <filter val="8,000,000"/>
        <filter val="80,244,000"/>
        <filter val="81,744,600"/>
        <filter val="850,827,072"/>
        <filter val="853,701,182"/>
        <filter val="901,295,237"/>
        <filter val="96,178,420"/>
        <filter val="99,850,000"/>
      </filters>
    </filterColumn>
  </autoFilter>
  <mergeCells count="92">
    <mergeCell ref="A15:A18"/>
    <mergeCell ref="B15:B18"/>
    <mergeCell ref="A3:E3"/>
    <mergeCell ref="A7:A8"/>
    <mergeCell ref="B7:B8"/>
    <mergeCell ref="A11:A14"/>
    <mergeCell ref="B11:B14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2"/>
    <mergeCell ref="B59:B62"/>
    <mergeCell ref="A63:A66"/>
    <mergeCell ref="B63:B66"/>
    <mergeCell ref="A67:A70"/>
    <mergeCell ref="B67:B70"/>
    <mergeCell ref="A71:A74"/>
    <mergeCell ref="B71:B74"/>
    <mergeCell ref="A75:A78"/>
    <mergeCell ref="B75:B78"/>
    <mergeCell ref="A79:A82"/>
    <mergeCell ref="B79:B82"/>
    <mergeCell ref="A83:A86"/>
    <mergeCell ref="B83:B86"/>
    <mergeCell ref="A87:A90"/>
    <mergeCell ref="B87:B90"/>
    <mergeCell ref="A91:A94"/>
    <mergeCell ref="B91:B94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1:A114"/>
    <mergeCell ref="B111:B114"/>
    <mergeCell ref="A115:A118"/>
    <mergeCell ref="B115:B118"/>
    <mergeCell ref="A119:A122"/>
    <mergeCell ref="B119:B122"/>
    <mergeCell ref="A123:A126"/>
    <mergeCell ref="B123:B126"/>
    <mergeCell ref="A127:A130"/>
    <mergeCell ref="B127:B130"/>
    <mergeCell ref="A131:A134"/>
    <mergeCell ref="B131:B134"/>
    <mergeCell ref="A135:A138"/>
    <mergeCell ref="B135:B138"/>
    <mergeCell ref="A143:A146"/>
    <mergeCell ref="B143:B146"/>
    <mergeCell ref="A147:A150"/>
    <mergeCell ref="B147:B150"/>
    <mergeCell ref="A139:A140"/>
    <mergeCell ref="B139:B140"/>
    <mergeCell ref="A163:A166"/>
    <mergeCell ref="B163:B166"/>
    <mergeCell ref="A171:A174"/>
    <mergeCell ref="B171:B174"/>
    <mergeCell ref="A151:A154"/>
    <mergeCell ref="B151:B154"/>
    <mergeCell ref="A155:A158"/>
    <mergeCell ref="B155:B158"/>
    <mergeCell ref="A159:A162"/>
    <mergeCell ref="B159:B162"/>
    <mergeCell ref="A201:E201"/>
    <mergeCell ref="A187:A190"/>
    <mergeCell ref="B187:B190"/>
    <mergeCell ref="A175:A178"/>
    <mergeCell ref="B175:B178"/>
    <mergeCell ref="A179:A182"/>
    <mergeCell ref="B179:B182"/>
    <mergeCell ref="A183:A186"/>
    <mergeCell ref="B183:B186"/>
  </mergeCells>
  <pageMargins left="0.74803149606299213" right="0.70866141732283472" top="0.74803149606299213" bottom="0.74803149606299213" header="0.31496062992125984" footer="0.31496062992125984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H12" sqref="H12"/>
    </sheetView>
  </sheetViews>
  <sheetFormatPr defaultRowHeight="15" x14ac:dyDescent="0.25"/>
  <cols>
    <col min="1" max="1" width="12.28515625" style="39" customWidth="1"/>
    <col min="2" max="2" width="11.140625" customWidth="1"/>
    <col min="3" max="3" width="17" style="4" customWidth="1"/>
    <col min="4" max="4" width="15.42578125" customWidth="1"/>
    <col min="5" max="5" width="7.85546875" customWidth="1"/>
    <col min="6" max="6" width="10.5703125" style="35" customWidth="1"/>
    <col min="7" max="9" width="14.28515625" customWidth="1"/>
    <col min="10" max="10" width="7.42578125" customWidth="1"/>
    <col min="11" max="11" width="9.85546875" style="35" customWidth="1"/>
    <col min="12" max="12" width="16.85546875" customWidth="1"/>
    <col min="13" max="13" width="13.5703125" style="4" customWidth="1"/>
    <col min="14" max="14" width="13.140625" customWidth="1"/>
    <col min="15" max="15" width="8.140625" customWidth="1"/>
    <col min="16" max="16" width="9.140625" style="35"/>
    <col min="17" max="17" width="9.85546875" customWidth="1"/>
    <col min="18" max="18" width="9.140625" style="4"/>
    <col min="19" max="19" width="14" customWidth="1"/>
    <col min="20" max="20" width="8" customWidth="1"/>
  </cols>
  <sheetData>
    <row r="2" spans="1:20" ht="21" x14ac:dyDescent="0.35">
      <c r="A2" s="269" t="s">
        <v>164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/>
      <c r="B5" s="3"/>
      <c r="C5" s="16"/>
      <c r="D5" s="3"/>
      <c r="E5" s="26"/>
      <c r="F5" s="52"/>
      <c r="G5" s="3"/>
      <c r="H5" s="16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/>
      <c r="B6" s="7"/>
      <c r="C6" s="16"/>
      <c r="D6" s="7"/>
      <c r="E6" s="26"/>
      <c r="F6" s="52"/>
      <c r="G6" s="7"/>
      <c r="H6" s="15"/>
      <c r="I6" s="7"/>
      <c r="J6" s="15"/>
      <c r="K6" s="28"/>
      <c r="L6" s="106"/>
      <c r="M6" s="13"/>
      <c r="N6" s="7"/>
      <c r="O6" s="30"/>
      <c r="P6" s="33"/>
      <c r="Q6" s="7"/>
      <c r="R6" s="16"/>
      <c r="S6" s="7"/>
      <c r="T6" s="26"/>
    </row>
    <row r="7" spans="1:20" x14ac:dyDescent="0.25">
      <c r="A7" s="37"/>
      <c r="B7" s="7"/>
      <c r="C7" s="16"/>
      <c r="D7" s="7"/>
      <c r="E7" s="26"/>
      <c r="F7" s="52"/>
      <c r="G7" s="7"/>
      <c r="H7" s="15"/>
      <c r="I7" s="7"/>
      <c r="J7" s="15"/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54" t="s">
        <v>302</v>
      </c>
      <c r="B8" s="10"/>
      <c r="C8" s="62">
        <f>SUM(C5:C7)</f>
        <v>0</v>
      </c>
      <c r="D8" s="10"/>
      <c r="E8" s="27"/>
      <c r="F8" s="53"/>
      <c r="G8" s="10"/>
      <c r="H8" s="62">
        <f>SUM(H5:H7)</f>
        <v>0</v>
      </c>
      <c r="I8" s="10"/>
      <c r="J8" s="1"/>
      <c r="K8" s="34"/>
      <c r="L8" s="10"/>
      <c r="M8" s="62">
        <f>SUM(M5:M7)</f>
        <v>0</v>
      </c>
      <c r="N8" s="10"/>
      <c r="O8" s="27"/>
      <c r="P8" s="34"/>
      <c r="Q8" s="10"/>
      <c r="R8" s="62">
        <f>SUM(R5:R7)</f>
        <v>0</v>
      </c>
      <c r="S8" s="10"/>
      <c r="T8" s="27"/>
    </row>
    <row r="9" spans="1:20" x14ac:dyDescent="0.25">
      <c r="A9" s="37">
        <v>43928</v>
      </c>
      <c r="B9" s="3" t="s">
        <v>331</v>
      </c>
      <c r="C9" s="16">
        <v>500000</v>
      </c>
      <c r="D9" s="3" t="s">
        <v>107</v>
      </c>
      <c r="E9" s="26" t="s">
        <v>50</v>
      </c>
      <c r="F9" s="52">
        <v>43925</v>
      </c>
      <c r="G9" s="3" t="s">
        <v>503</v>
      </c>
      <c r="H9" s="16">
        <v>250000</v>
      </c>
      <c r="I9" s="3"/>
      <c r="J9" s="15" t="s">
        <v>50</v>
      </c>
      <c r="K9" s="28"/>
      <c r="L9" s="29"/>
      <c r="M9" s="13"/>
      <c r="N9" s="3"/>
      <c r="O9" s="30"/>
      <c r="P9" s="33"/>
      <c r="Q9" s="7"/>
      <c r="R9" s="16"/>
      <c r="S9" s="3"/>
      <c r="T9" s="26"/>
    </row>
    <row r="10" spans="1:20" x14ac:dyDescent="0.25">
      <c r="A10" s="37">
        <v>43929</v>
      </c>
      <c r="B10" s="7" t="s">
        <v>232</v>
      </c>
      <c r="C10" s="16">
        <v>14800000</v>
      </c>
      <c r="D10" s="7" t="s">
        <v>107</v>
      </c>
      <c r="E10" s="26" t="s">
        <v>50</v>
      </c>
      <c r="F10" s="52"/>
      <c r="G10" s="7"/>
      <c r="H10" s="15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37">
        <v>43948</v>
      </c>
      <c r="B11" s="7" t="s">
        <v>261</v>
      </c>
      <c r="C11" s="16">
        <v>1259000</v>
      </c>
      <c r="D11" s="7" t="s">
        <v>107</v>
      </c>
      <c r="E11" s="26" t="s">
        <v>50</v>
      </c>
      <c r="F11" s="52"/>
      <c r="G11" s="7"/>
      <c r="H11" s="15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54" t="s">
        <v>306</v>
      </c>
      <c r="B12" s="10"/>
      <c r="C12" s="62">
        <f>SUM(C9:C11)</f>
        <v>16559000</v>
      </c>
      <c r="D12" s="10"/>
      <c r="E12" s="27"/>
      <c r="F12" s="53"/>
      <c r="G12" s="10"/>
      <c r="H12" s="62">
        <f>SUM(H9:H11)</f>
        <v>250000</v>
      </c>
      <c r="I12" s="10"/>
      <c r="J12" s="1"/>
      <c r="K12" s="34"/>
      <c r="L12" s="10"/>
      <c r="M12" s="62">
        <f>SUM(M9:M11)</f>
        <v>0</v>
      </c>
      <c r="N12" s="10"/>
      <c r="O12" s="27"/>
      <c r="P12" s="34"/>
      <c r="Q12" s="10"/>
      <c r="R12" s="62">
        <f>SUM(R9:R11)</f>
        <v>0</v>
      </c>
      <c r="S12" s="10"/>
      <c r="T12" s="27"/>
    </row>
    <row r="13" spans="1:20" x14ac:dyDescent="0.25">
      <c r="A13" s="37"/>
      <c r="B13" s="7"/>
      <c r="C13" s="16"/>
      <c r="D13" s="7"/>
      <c r="E13" s="26"/>
      <c r="F13" s="52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52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52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52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52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52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52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52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5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5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8"/>
      <c r="B31" s="10"/>
      <c r="C31" s="11"/>
      <c r="D31" s="10"/>
      <c r="E31" s="27"/>
      <c r="F31" s="53"/>
      <c r="G31" s="10"/>
      <c r="H31" s="1"/>
      <c r="I31" s="10"/>
      <c r="J31" s="1"/>
      <c r="K31" s="34"/>
      <c r="L31" s="10"/>
      <c r="M31" s="11"/>
      <c r="N31" s="10"/>
      <c r="O31" s="27"/>
      <c r="P31" s="34"/>
      <c r="Q31" s="10"/>
      <c r="R31" s="11"/>
      <c r="S31" s="10"/>
      <c r="T31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opLeftCell="B1" workbookViewId="0">
      <selection activeCell="L29" sqref="L29"/>
    </sheetView>
  </sheetViews>
  <sheetFormatPr defaultRowHeight="15" x14ac:dyDescent="0.25"/>
  <cols>
    <col min="1" max="1" width="11.85546875" style="39" customWidth="1"/>
    <col min="2" max="2" width="20.28515625" customWidth="1"/>
    <col min="3" max="3" width="17" style="4" customWidth="1"/>
    <col min="4" max="4" width="12.85546875" customWidth="1"/>
    <col min="5" max="5" width="7.140625" customWidth="1"/>
    <col min="6" max="6" width="11.5703125" style="35" customWidth="1"/>
    <col min="7" max="7" width="13.85546875" customWidth="1"/>
    <col min="8" max="8" width="14.28515625" style="4" customWidth="1"/>
    <col min="9" max="9" width="13.140625" customWidth="1"/>
    <col min="10" max="10" width="7.42578125" customWidth="1"/>
    <col min="11" max="11" width="13" style="35" customWidth="1"/>
    <col min="12" max="12" width="15.7109375" customWidth="1"/>
    <col min="13" max="13" width="13.5703125" style="4" customWidth="1"/>
    <col min="14" max="14" width="12.42578125" customWidth="1"/>
    <col min="15" max="15" width="7.28515625" customWidth="1"/>
    <col min="16" max="16" width="13.140625" style="35" customWidth="1"/>
    <col min="17" max="17" width="31.42578125" bestFit="1" customWidth="1"/>
    <col min="18" max="18" width="15.42578125" style="4" customWidth="1"/>
    <col min="19" max="19" width="15.5703125" customWidth="1"/>
    <col min="20" max="20" width="7.42578125" customWidth="1"/>
  </cols>
  <sheetData>
    <row r="2" spans="1:20" ht="21" x14ac:dyDescent="0.35">
      <c r="A2" s="269" t="s">
        <v>111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43914</v>
      </c>
      <c r="B5" s="3" t="s">
        <v>136</v>
      </c>
      <c r="C5" s="16">
        <v>35553650</v>
      </c>
      <c r="D5" s="3" t="s">
        <v>275</v>
      </c>
      <c r="E5" s="26" t="s">
        <v>250</v>
      </c>
      <c r="F5" s="52"/>
      <c r="G5" s="3" t="s">
        <v>563</v>
      </c>
      <c r="H5" s="16">
        <v>465000</v>
      </c>
      <c r="I5" s="3"/>
      <c r="J5" s="15"/>
      <c r="K5" s="28">
        <v>43913</v>
      </c>
      <c r="L5" s="29" t="s">
        <v>388</v>
      </c>
      <c r="M5" s="13">
        <v>20717098</v>
      </c>
      <c r="N5" s="3" t="s">
        <v>301</v>
      </c>
      <c r="O5" s="30" t="s">
        <v>50</v>
      </c>
      <c r="P5" s="33"/>
      <c r="Q5" s="7"/>
      <c r="R5" s="16"/>
      <c r="S5" s="3"/>
      <c r="T5" s="26"/>
    </row>
    <row r="6" spans="1:20" x14ac:dyDescent="0.25">
      <c r="A6" s="37">
        <v>43915</v>
      </c>
      <c r="B6" s="7" t="s">
        <v>381</v>
      </c>
      <c r="C6" s="16">
        <v>13236000</v>
      </c>
      <c r="D6" s="7" t="s">
        <v>276</v>
      </c>
      <c r="E6" s="26" t="s">
        <v>250</v>
      </c>
      <c r="F6" s="52"/>
      <c r="G6" s="7" t="s">
        <v>563</v>
      </c>
      <c r="H6" s="16">
        <v>2100000</v>
      </c>
      <c r="I6" s="7"/>
      <c r="J6" s="15"/>
      <c r="K6" s="28"/>
      <c r="L6" s="106"/>
      <c r="M6" s="13"/>
      <c r="N6" s="7"/>
      <c r="O6" s="30"/>
      <c r="P6" s="33"/>
      <c r="Q6" s="7"/>
      <c r="R6" s="16"/>
      <c r="S6" s="7"/>
      <c r="T6" s="26"/>
    </row>
    <row r="7" spans="1:20" x14ac:dyDescent="0.25">
      <c r="A7" s="37">
        <v>43917</v>
      </c>
      <c r="B7" s="7" t="s">
        <v>382</v>
      </c>
      <c r="C7" s="16">
        <v>8000000</v>
      </c>
      <c r="D7" s="7" t="s">
        <v>276</v>
      </c>
      <c r="E7" s="26" t="s">
        <v>50</v>
      </c>
      <c r="F7" s="52"/>
      <c r="G7" s="7"/>
      <c r="H7" s="16"/>
      <c r="I7" s="7"/>
      <c r="J7" s="15"/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37">
        <v>43917</v>
      </c>
      <c r="B8" s="7" t="s">
        <v>383</v>
      </c>
      <c r="C8" s="16">
        <v>1100000</v>
      </c>
      <c r="D8" s="7" t="s">
        <v>384</v>
      </c>
      <c r="E8" s="26" t="s">
        <v>250</v>
      </c>
      <c r="F8" s="52"/>
      <c r="G8" s="7"/>
      <c r="H8" s="16"/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37">
        <v>43918</v>
      </c>
      <c r="B9" s="7" t="s">
        <v>15</v>
      </c>
      <c r="C9" s="16">
        <v>29060000</v>
      </c>
      <c r="D9" s="7" t="s">
        <v>274</v>
      </c>
      <c r="E9" s="26" t="s">
        <v>250</v>
      </c>
      <c r="F9" s="52"/>
      <c r="G9" s="7"/>
      <c r="H9" s="16"/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37">
        <v>43920</v>
      </c>
      <c r="B10" s="7" t="s">
        <v>310</v>
      </c>
      <c r="C10" s="16">
        <v>20082000</v>
      </c>
      <c r="D10" s="7" t="s">
        <v>276</v>
      </c>
      <c r="E10" s="26" t="s">
        <v>50</v>
      </c>
      <c r="F10" s="52"/>
      <c r="G10" s="7"/>
      <c r="H10" s="16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37">
        <v>43920</v>
      </c>
      <c r="B11" s="7" t="s">
        <v>385</v>
      </c>
      <c r="C11" s="16">
        <v>600000</v>
      </c>
      <c r="D11" s="7" t="s">
        <v>280</v>
      </c>
      <c r="E11" s="26" t="s">
        <v>50</v>
      </c>
      <c r="F11" s="52"/>
      <c r="G11" s="7"/>
      <c r="H11" s="16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37">
        <v>43920</v>
      </c>
      <c r="B12" s="7" t="s">
        <v>136</v>
      </c>
      <c r="C12" s="16">
        <v>19338000</v>
      </c>
      <c r="D12" s="7" t="s">
        <v>275</v>
      </c>
      <c r="E12" s="26" t="s">
        <v>250</v>
      </c>
      <c r="F12" s="52"/>
      <c r="G12" s="7"/>
      <c r="H12" s="1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37">
        <v>43920</v>
      </c>
      <c r="B13" s="7" t="s">
        <v>232</v>
      </c>
      <c r="C13" s="16">
        <v>86594970</v>
      </c>
      <c r="D13" s="7" t="s">
        <v>275</v>
      </c>
      <c r="E13" s="26" t="s">
        <v>250</v>
      </c>
      <c r="F13" s="52"/>
      <c r="G13" s="7"/>
      <c r="H13" s="16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37">
        <v>43920</v>
      </c>
      <c r="B14" s="7" t="s">
        <v>377</v>
      </c>
      <c r="C14" s="16">
        <v>5424000</v>
      </c>
      <c r="D14" s="7" t="s">
        <v>276</v>
      </c>
      <c r="E14" s="26" t="s">
        <v>66</v>
      </c>
      <c r="F14" s="52"/>
      <c r="G14" s="7"/>
      <c r="H14" s="16"/>
      <c r="I14" s="7"/>
      <c r="J14" s="15"/>
      <c r="K14" s="28"/>
      <c r="L14" s="106"/>
      <c r="M14" s="13"/>
      <c r="N14" s="7"/>
      <c r="O14" s="30"/>
      <c r="P14" s="33"/>
      <c r="Q14" s="7"/>
      <c r="R14" s="16"/>
      <c r="S14" s="7"/>
      <c r="T14" s="26"/>
    </row>
    <row r="15" spans="1:20" x14ac:dyDescent="0.25">
      <c r="A15" s="37">
        <v>43915</v>
      </c>
      <c r="B15" s="7" t="s">
        <v>311</v>
      </c>
      <c r="C15" s="16">
        <v>1367329</v>
      </c>
      <c r="D15" s="7"/>
      <c r="E15" s="26" t="s">
        <v>66</v>
      </c>
      <c r="F15" s="52"/>
      <c r="G15" s="7"/>
      <c r="H15" s="16"/>
      <c r="I15" s="7"/>
      <c r="J15" s="15"/>
      <c r="K15" s="28"/>
      <c r="L15" s="106"/>
      <c r="M15" s="13"/>
      <c r="N15" s="7"/>
      <c r="O15" s="30"/>
      <c r="P15" s="33"/>
      <c r="Q15" s="7"/>
      <c r="R15" s="16"/>
      <c r="S15" s="7"/>
      <c r="T15" s="26"/>
    </row>
    <row r="16" spans="1:20" x14ac:dyDescent="0.25">
      <c r="A16" s="37">
        <v>43906</v>
      </c>
      <c r="B16" s="7" t="s">
        <v>15</v>
      </c>
      <c r="C16" s="16">
        <v>21795000</v>
      </c>
      <c r="D16" s="7" t="s">
        <v>276</v>
      </c>
      <c r="E16" s="26" t="s">
        <v>50</v>
      </c>
      <c r="F16" s="52"/>
      <c r="G16" s="7"/>
      <c r="H16" s="16"/>
      <c r="I16" s="7"/>
      <c r="J16" s="15"/>
      <c r="K16" s="28"/>
      <c r="L16" s="106"/>
      <c r="M16" s="13"/>
      <c r="N16" s="7"/>
      <c r="O16" s="30"/>
      <c r="P16" s="33"/>
      <c r="Q16" s="7"/>
      <c r="R16" s="16"/>
      <c r="S16" s="7"/>
      <c r="T16" s="26"/>
    </row>
    <row r="17" spans="1:20" x14ac:dyDescent="0.25">
      <c r="A17" s="37">
        <v>43909</v>
      </c>
      <c r="B17" s="7" t="s">
        <v>386</v>
      </c>
      <c r="C17" s="16">
        <v>122499300</v>
      </c>
      <c r="D17" s="7" t="s">
        <v>279</v>
      </c>
      <c r="E17" s="26" t="s">
        <v>250</v>
      </c>
      <c r="F17" s="52"/>
      <c r="G17" s="7"/>
      <c r="H17" s="16"/>
      <c r="I17" s="7"/>
      <c r="J17" s="15"/>
      <c r="K17" s="28"/>
      <c r="L17" s="106"/>
      <c r="M17" s="13"/>
      <c r="N17" s="7"/>
      <c r="O17" s="30"/>
      <c r="P17" s="33"/>
      <c r="Q17" s="7"/>
      <c r="R17" s="16"/>
      <c r="S17" s="7"/>
      <c r="T17" s="26"/>
    </row>
    <row r="18" spans="1:20" x14ac:dyDescent="0.25">
      <c r="A18" s="37">
        <v>43913</v>
      </c>
      <c r="B18" s="7" t="s">
        <v>387</v>
      </c>
      <c r="C18" s="16">
        <v>40036320</v>
      </c>
      <c r="D18" s="7" t="s">
        <v>276</v>
      </c>
      <c r="E18" s="26" t="s">
        <v>250</v>
      </c>
      <c r="F18" s="52"/>
      <c r="G18" s="7"/>
      <c r="H18" s="16"/>
      <c r="I18" s="7"/>
      <c r="J18" s="15"/>
      <c r="K18" s="28"/>
      <c r="L18" s="106"/>
      <c r="M18" s="13"/>
      <c r="N18" s="7"/>
      <c r="O18" s="30"/>
      <c r="P18" s="33"/>
      <c r="Q18" s="7"/>
      <c r="R18" s="16"/>
      <c r="S18" s="7"/>
      <c r="T18" s="26"/>
    </row>
    <row r="19" spans="1:20" x14ac:dyDescent="0.25">
      <c r="A19" s="54" t="s">
        <v>302</v>
      </c>
      <c r="B19" s="10"/>
      <c r="C19" s="62">
        <f>SUM(C5:C18)</f>
        <v>404686569</v>
      </c>
      <c r="D19" s="10"/>
      <c r="E19" s="27"/>
      <c r="F19" s="53"/>
      <c r="G19" s="10"/>
      <c r="H19" s="62">
        <f>SUM(H5:H18)</f>
        <v>2565000</v>
      </c>
      <c r="I19" s="10"/>
      <c r="J19" s="1"/>
      <c r="K19" s="34"/>
      <c r="L19" s="10"/>
      <c r="M19" s="62">
        <f>SUM(M5:M18)</f>
        <v>20717098</v>
      </c>
      <c r="N19" s="10"/>
      <c r="O19" s="27"/>
      <c r="P19" s="34"/>
      <c r="Q19" s="10"/>
      <c r="R19" s="62">
        <f>SUM(R5:R18)</f>
        <v>0</v>
      </c>
      <c r="S19" s="10"/>
      <c r="T19" s="27"/>
    </row>
    <row r="20" spans="1:20" x14ac:dyDescent="0.25">
      <c r="A20" s="37">
        <v>43922</v>
      </c>
      <c r="B20" s="7" t="s">
        <v>389</v>
      </c>
      <c r="C20" s="16">
        <v>980000</v>
      </c>
      <c r="D20" s="7" t="s">
        <v>328</v>
      </c>
      <c r="E20" s="26" t="s">
        <v>54</v>
      </c>
      <c r="F20" s="52">
        <v>43925</v>
      </c>
      <c r="G20" s="7" t="s">
        <v>503</v>
      </c>
      <c r="H20" s="16">
        <v>2237500</v>
      </c>
      <c r="I20" s="7"/>
      <c r="J20" s="15" t="s">
        <v>50</v>
      </c>
      <c r="K20" s="28"/>
      <c r="L20" s="106"/>
      <c r="M20" s="13"/>
      <c r="N20" s="7"/>
      <c r="O20" s="30"/>
      <c r="P20" s="33">
        <v>43936</v>
      </c>
      <c r="Q20" s="7" t="s">
        <v>398</v>
      </c>
      <c r="R20" s="16">
        <v>5000000</v>
      </c>
      <c r="S20" s="7"/>
      <c r="T20" s="26" t="s">
        <v>50</v>
      </c>
    </row>
    <row r="21" spans="1:20" x14ac:dyDescent="0.25">
      <c r="A21" s="37">
        <v>43922</v>
      </c>
      <c r="B21" s="7" t="s">
        <v>373</v>
      </c>
      <c r="C21" s="16">
        <v>2031000</v>
      </c>
      <c r="D21" s="7"/>
      <c r="E21" s="26" t="s">
        <v>50</v>
      </c>
      <c r="F21" s="52">
        <v>43935</v>
      </c>
      <c r="G21" s="7" t="s">
        <v>504</v>
      </c>
      <c r="H21" s="16">
        <v>1036000</v>
      </c>
      <c r="I21" s="7"/>
      <c r="J21" s="15" t="s">
        <v>50</v>
      </c>
      <c r="K21" s="28"/>
      <c r="L21" s="106"/>
      <c r="M21" s="13"/>
      <c r="N21" s="7"/>
      <c r="O21" s="30"/>
      <c r="P21" s="33">
        <v>43942</v>
      </c>
      <c r="Q21" s="7" t="s">
        <v>376</v>
      </c>
      <c r="R21" s="16">
        <v>3116000</v>
      </c>
      <c r="S21" s="7" t="s">
        <v>159</v>
      </c>
      <c r="T21" s="26" t="s">
        <v>50</v>
      </c>
    </row>
    <row r="22" spans="1:20" x14ac:dyDescent="0.25">
      <c r="A22" s="37">
        <v>43925</v>
      </c>
      <c r="B22" s="7" t="s">
        <v>294</v>
      </c>
      <c r="C22" s="16">
        <v>10000000</v>
      </c>
      <c r="D22" s="7" t="s">
        <v>62</v>
      </c>
      <c r="E22" s="26" t="s">
        <v>50</v>
      </c>
      <c r="F22" s="52">
        <v>43941</v>
      </c>
      <c r="G22" s="7" t="s">
        <v>505</v>
      </c>
      <c r="H22" s="16">
        <v>1826000</v>
      </c>
      <c r="I22" s="7"/>
      <c r="J22" s="15" t="s">
        <v>50</v>
      </c>
      <c r="K22" s="28"/>
      <c r="L22" s="106"/>
      <c r="M22" s="13"/>
      <c r="N22" s="7"/>
      <c r="O22" s="30"/>
      <c r="P22" s="33">
        <v>43945</v>
      </c>
      <c r="Q22" s="7" t="s">
        <v>397</v>
      </c>
      <c r="R22" s="16">
        <v>960000</v>
      </c>
      <c r="S22" s="7" t="s">
        <v>159</v>
      </c>
      <c r="T22" s="26" t="s">
        <v>50</v>
      </c>
    </row>
    <row r="23" spans="1:20" x14ac:dyDescent="0.25">
      <c r="A23" s="37">
        <v>43925</v>
      </c>
      <c r="B23" s="7" t="s">
        <v>390</v>
      </c>
      <c r="C23" s="16">
        <v>5424000</v>
      </c>
      <c r="D23" s="7" t="s">
        <v>61</v>
      </c>
      <c r="E23" s="26" t="s">
        <v>50</v>
      </c>
      <c r="F23" s="52">
        <v>43948</v>
      </c>
      <c r="G23" s="7" t="s">
        <v>506</v>
      </c>
      <c r="H23" s="16">
        <v>1630000</v>
      </c>
      <c r="I23" s="7"/>
      <c r="J23" s="15" t="s">
        <v>50</v>
      </c>
      <c r="K23" s="28"/>
      <c r="L23" s="106"/>
      <c r="M23" s="13"/>
      <c r="N23" s="7"/>
      <c r="O23" s="30"/>
      <c r="P23" s="33"/>
      <c r="Q23" s="7"/>
      <c r="R23" s="16"/>
      <c r="S23" s="7"/>
      <c r="T23" s="26"/>
    </row>
    <row r="24" spans="1:20" x14ac:dyDescent="0.25">
      <c r="A24" s="37">
        <v>43927</v>
      </c>
      <c r="B24" s="7" t="s">
        <v>391</v>
      </c>
      <c r="C24" s="16">
        <v>1367329</v>
      </c>
      <c r="D24" s="7"/>
      <c r="E24" s="26" t="s">
        <v>54</v>
      </c>
      <c r="F24" s="52"/>
      <c r="G24" s="7"/>
      <c r="H24" s="16"/>
      <c r="I24" s="7"/>
      <c r="J24" s="15"/>
      <c r="K24" s="28"/>
      <c r="L24" s="106"/>
      <c r="M24" s="13"/>
      <c r="N24" s="7"/>
      <c r="O24" s="30"/>
      <c r="P24" s="33"/>
      <c r="Q24" s="7"/>
      <c r="R24" s="16"/>
      <c r="S24" s="7"/>
      <c r="T24" s="26"/>
    </row>
    <row r="25" spans="1:20" x14ac:dyDescent="0.25">
      <c r="A25" s="37">
        <v>43927</v>
      </c>
      <c r="B25" s="7" t="s">
        <v>228</v>
      </c>
      <c r="C25" s="16">
        <v>53381760</v>
      </c>
      <c r="D25" s="7" t="s">
        <v>62</v>
      </c>
      <c r="E25" s="26" t="s">
        <v>54</v>
      </c>
      <c r="F25" s="52"/>
      <c r="G25" s="7"/>
      <c r="H25" s="16"/>
      <c r="I25" s="7"/>
      <c r="J25" s="15"/>
      <c r="K25" s="28"/>
      <c r="L25" s="106"/>
      <c r="M25" s="13"/>
      <c r="N25" s="7"/>
      <c r="O25" s="30"/>
      <c r="P25" s="33"/>
      <c r="Q25" s="7"/>
      <c r="R25" s="16"/>
      <c r="S25" s="7"/>
      <c r="T25" s="26"/>
    </row>
    <row r="26" spans="1:20" x14ac:dyDescent="0.25">
      <c r="A26" s="37">
        <v>43928</v>
      </c>
      <c r="B26" s="7" t="s">
        <v>392</v>
      </c>
      <c r="C26" s="16">
        <v>12658000</v>
      </c>
      <c r="D26" s="7" t="s">
        <v>62</v>
      </c>
      <c r="E26" s="26" t="s">
        <v>50</v>
      </c>
      <c r="F26" s="52"/>
      <c r="G26" s="7"/>
      <c r="H26" s="16"/>
      <c r="I26" s="7"/>
      <c r="J26" s="15"/>
      <c r="K26" s="28"/>
      <c r="L26" s="106"/>
      <c r="M26" s="13"/>
      <c r="N26" s="7"/>
      <c r="O26" s="30"/>
      <c r="P26" s="33"/>
      <c r="Q26" s="7"/>
      <c r="R26" s="16"/>
      <c r="S26" s="7"/>
      <c r="T26" s="26"/>
    </row>
    <row r="27" spans="1:20" x14ac:dyDescent="0.25">
      <c r="A27" s="37">
        <v>43929</v>
      </c>
      <c r="B27" s="7" t="s">
        <v>297</v>
      </c>
      <c r="C27" s="16">
        <v>36400000</v>
      </c>
      <c r="D27" s="7" t="s">
        <v>62</v>
      </c>
      <c r="E27" s="26" t="s">
        <v>54</v>
      </c>
      <c r="F27" s="52"/>
      <c r="G27" s="7"/>
      <c r="H27" s="16"/>
      <c r="I27" s="7"/>
      <c r="J27" s="15"/>
      <c r="K27" s="28"/>
      <c r="L27" s="106"/>
      <c r="M27" s="13"/>
      <c r="N27" s="7"/>
      <c r="O27" s="30"/>
      <c r="P27" s="33"/>
      <c r="Q27" s="7"/>
      <c r="R27" s="16"/>
      <c r="S27" s="7"/>
      <c r="T27" s="26"/>
    </row>
    <row r="28" spans="1:20" x14ac:dyDescent="0.25">
      <c r="A28" s="37">
        <v>43939</v>
      </c>
      <c r="B28" s="7" t="s">
        <v>294</v>
      </c>
      <c r="C28" s="16">
        <v>15000000</v>
      </c>
      <c r="D28" s="7" t="s">
        <v>61</v>
      </c>
      <c r="E28" s="26" t="s">
        <v>50</v>
      </c>
      <c r="F28" s="52"/>
      <c r="G28" s="7"/>
      <c r="H28" s="16"/>
      <c r="I28" s="7"/>
      <c r="J28" s="15"/>
      <c r="K28" s="28"/>
      <c r="L28" s="106"/>
      <c r="M28" s="13"/>
      <c r="N28" s="7"/>
      <c r="O28" s="30"/>
      <c r="P28" s="33"/>
      <c r="Q28" s="7"/>
      <c r="R28" s="16"/>
      <c r="S28" s="7"/>
      <c r="T28" s="26"/>
    </row>
    <row r="29" spans="1:20" x14ac:dyDescent="0.25">
      <c r="A29" s="37">
        <v>43941</v>
      </c>
      <c r="B29" s="7" t="s">
        <v>383</v>
      </c>
      <c r="C29" s="16">
        <v>1760000</v>
      </c>
      <c r="D29" s="7" t="s">
        <v>328</v>
      </c>
      <c r="E29" s="26" t="s">
        <v>54</v>
      </c>
      <c r="F29" s="52"/>
      <c r="G29" s="7"/>
      <c r="H29" s="16"/>
      <c r="I29" s="7"/>
      <c r="J29" s="15"/>
      <c r="K29" s="28"/>
      <c r="L29" s="106"/>
      <c r="M29" s="13"/>
      <c r="N29" s="7"/>
      <c r="O29" s="30"/>
      <c r="P29" s="33"/>
      <c r="Q29" s="7"/>
      <c r="R29" s="16"/>
      <c r="S29" s="7"/>
      <c r="T29" s="26"/>
    </row>
    <row r="30" spans="1:20" x14ac:dyDescent="0.25">
      <c r="A30" s="37">
        <v>43941</v>
      </c>
      <c r="B30" s="7" t="s">
        <v>386</v>
      </c>
      <c r="C30" s="16">
        <v>1000000</v>
      </c>
      <c r="D30" s="7" t="s">
        <v>328</v>
      </c>
      <c r="E30" s="26" t="s">
        <v>54</v>
      </c>
      <c r="F30" s="52"/>
      <c r="G30" s="7"/>
      <c r="H30" s="16"/>
      <c r="I30" s="7"/>
      <c r="J30" s="15"/>
      <c r="K30" s="28"/>
      <c r="L30" s="106"/>
      <c r="M30" s="13"/>
      <c r="N30" s="7"/>
      <c r="O30" s="30"/>
      <c r="P30" s="33"/>
      <c r="Q30" s="7"/>
      <c r="R30" s="16"/>
      <c r="S30" s="7"/>
      <c r="T30" s="26"/>
    </row>
    <row r="31" spans="1:20" x14ac:dyDescent="0.25">
      <c r="A31" s="37">
        <v>43942</v>
      </c>
      <c r="B31" s="7" t="s">
        <v>261</v>
      </c>
      <c r="C31" s="16">
        <v>54579000</v>
      </c>
      <c r="D31" s="7" t="s">
        <v>61</v>
      </c>
      <c r="E31" s="26" t="s">
        <v>50</v>
      </c>
      <c r="F31" s="52"/>
      <c r="G31" s="7"/>
      <c r="H31" s="16"/>
      <c r="I31" s="7"/>
      <c r="J31" s="15"/>
      <c r="K31" s="28"/>
      <c r="L31" s="106"/>
      <c r="M31" s="13"/>
      <c r="N31" s="7"/>
      <c r="O31" s="30"/>
      <c r="P31" s="33"/>
      <c r="Q31" s="7"/>
      <c r="R31" s="16"/>
      <c r="S31" s="7"/>
      <c r="T31" s="26"/>
    </row>
    <row r="32" spans="1:20" x14ac:dyDescent="0.25">
      <c r="A32" s="37">
        <v>43945</v>
      </c>
      <c r="B32" s="7" t="s">
        <v>393</v>
      </c>
      <c r="C32" s="16">
        <v>5313000</v>
      </c>
      <c r="D32" s="7" t="s">
        <v>62</v>
      </c>
      <c r="E32" s="26" t="s">
        <v>54</v>
      </c>
      <c r="F32" s="52"/>
      <c r="G32" s="7"/>
      <c r="H32" s="16"/>
      <c r="I32" s="7"/>
      <c r="J32" s="15"/>
      <c r="K32" s="28"/>
      <c r="L32" s="106"/>
      <c r="M32" s="13"/>
      <c r="N32" s="7"/>
      <c r="O32" s="30"/>
      <c r="P32" s="33"/>
      <c r="Q32" s="7"/>
      <c r="R32" s="16"/>
      <c r="S32" s="7"/>
      <c r="T32" s="26"/>
    </row>
    <row r="33" spans="1:20" x14ac:dyDescent="0.25">
      <c r="A33" s="37">
        <v>43948</v>
      </c>
      <c r="B33" s="7" t="s">
        <v>394</v>
      </c>
      <c r="C33" s="16">
        <v>880000</v>
      </c>
      <c r="D33" s="7" t="s">
        <v>328</v>
      </c>
      <c r="E33" s="26" t="s">
        <v>54</v>
      </c>
      <c r="F33" s="52"/>
      <c r="G33" s="7"/>
      <c r="H33" s="16"/>
      <c r="I33" s="7"/>
      <c r="J33" s="15"/>
      <c r="K33" s="28"/>
      <c r="L33" s="106"/>
      <c r="M33" s="13"/>
      <c r="N33" s="7"/>
      <c r="O33" s="30"/>
      <c r="P33" s="33"/>
      <c r="Q33" s="7"/>
      <c r="R33" s="16"/>
      <c r="S33" s="7"/>
      <c r="T33" s="26"/>
    </row>
    <row r="34" spans="1:20" x14ac:dyDescent="0.25">
      <c r="A34" s="37">
        <v>43948</v>
      </c>
      <c r="B34" s="7" t="s">
        <v>395</v>
      </c>
      <c r="C34" s="16">
        <v>16206523</v>
      </c>
      <c r="D34" s="7" t="s">
        <v>61</v>
      </c>
      <c r="E34" s="26" t="s">
        <v>54</v>
      </c>
      <c r="F34" s="52"/>
      <c r="G34" s="7"/>
      <c r="H34" s="16"/>
      <c r="I34" s="7"/>
      <c r="J34" s="15"/>
      <c r="K34" s="28"/>
      <c r="L34" s="106"/>
      <c r="M34" s="13"/>
      <c r="N34" s="7"/>
      <c r="O34" s="30"/>
      <c r="P34" s="33"/>
      <c r="Q34" s="7"/>
      <c r="R34" s="16"/>
      <c r="S34" s="7"/>
      <c r="T34" s="26"/>
    </row>
    <row r="35" spans="1:20" x14ac:dyDescent="0.25">
      <c r="A35" s="37">
        <v>43949</v>
      </c>
      <c r="B35" s="7" t="s">
        <v>226</v>
      </c>
      <c r="C35" s="16">
        <v>4650000</v>
      </c>
      <c r="D35" s="7" t="s">
        <v>62</v>
      </c>
      <c r="E35" s="26" t="s">
        <v>50</v>
      </c>
      <c r="F35" s="52"/>
      <c r="G35" s="7"/>
      <c r="H35" s="16"/>
      <c r="I35" s="7"/>
      <c r="J35" s="15"/>
      <c r="K35" s="28"/>
      <c r="L35" s="106"/>
      <c r="M35" s="13"/>
      <c r="N35" s="7"/>
      <c r="O35" s="30"/>
      <c r="P35" s="33"/>
      <c r="Q35" s="7"/>
      <c r="R35" s="16"/>
      <c r="S35" s="7"/>
      <c r="T35" s="26"/>
    </row>
    <row r="36" spans="1:20" x14ac:dyDescent="0.25">
      <c r="A36" s="37">
        <v>43949</v>
      </c>
      <c r="B36" s="7" t="s">
        <v>17</v>
      </c>
      <c r="C36" s="16">
        <v>9450000</v>
      </c>
      <c r="D36" s="7" t="s">
        <v>61</v>
      </c>
      <c r="E36" s="26" t="s">
        <v>50</v>
      </c>
      <c r="F36" s="52"/>
      <c r="G36" s="7"/>
      <c r="H36" s="16"/>
      <c r="I36" s="7"/>
      <c r="J36" s="15"/>
      <c r="K36" s="28"/>
      <c r="L36" s="106"/>
      <c r="M36" s="13"/>
      <c r="N36" s="7"/>
      <c r="O36" s="30"/>
      <c r="P36" s="33"/>
      <c r="Q36" s="7"/>
      <c r="R36" s="16"/>
      <c r="S36" s="7"/>
      <c r="T36" s="26"/>
    </row>
    <row r="37" spans="1:20" x14ac:dyDescent="0.25">
      <c r="A37" s="37">
        <v>43950</v>
      </c>
      <c r="B37" s="7" t="s">
        <v>396</v>
      </c>
      <c r="C37" s="16">
        <v>15453200</v>
      </c>
      <c r="D37" s="7" t="s">
        <v>61</v>
      </c>
      <c r="E37" s="26" t="s">
        <v>50</v>
      </c>
      <c r="F37" s="52"/>
      <c r="G37" s="7"/>
      <c r="H37" s="16"/>
      <c r="I37" s="7"/>
      <c r="J37" s="15"/>
      <c r="K37" s="28"/>
      <c r="L37" s="106"/>
      <c r="M37" s="13"/>
      <c r="N37" s="7"/>
      <c r="O37" s="30"/>
      <c r="P37" s="33"/>
      <c r="Q37" s="7"/>
      <c r="R37" s="16"/>
      <c r="S37" s="7"/>
      <c r="T37" s="26"/>
    </row>
    <row r="38" spans="1:20" x14ac:dyDescent="0.25">
      <c r="A38" s="37">
        <v>43927</v>
      </c>
      <c r="B38" s="7" t="s">
        <v>226</v>
      </c>
      <c r="C38" s="16">
        <v>4650000</v>
      </c>
      <c r="D38" s="7" t="s">
        <v>62</v>
      </c>
      <c r="E38" s="26" t="s">
        <v>50</v>
      </c>
      <c r="F38" s="52"/>
      <c r="G38" s="7"/>
      <c r="H38" s="16"/>
      <c r="I38" s="7"/>
      <c r="J38" s="15"/>
      <c r="K38" s="28"/>
      <c r="L38" s="106"/>
      <c r="M38" s="13"/>
      <c r="N38" s="7"/>
      <c r="O38" s="30"/>
      <c r="P38" s="33"/>
      <c r="Q38" s="7"/>
      <c r="R38" s="16"/>
      <c r="S38" s="7"/>
      <c r="T38" s="26"/>
    </row>
    <row r="39" spans="1:20" x14ac:dyDescent="0.25">
      <c r="A39" s="37">
        <v>43934</v>
      </c>
      <c r="B39" s="7" t="s">
        <v>396</v>
      </c>
      <c r="C39" s="16">
        <v>6622800</v>
      </c>
      <c r="D39" s="7" t="s">
        <v>61</v>
      </c>
      <c r="E39" s="26" t="s">
        <v>50</v>
      </c>
      <c r="F39" s="52"/>
      <c r="G39" s="7"/>
      <c r="H39" s="16"/>
      <c r="I39" s="7"/>
      <c r="J39" s="15"/>
      <c r="K39" s="28"/>
      <c r="L39" s="106"/>
      <c r="M39" s="13"/>
      <c r="N39" s="7"/>
      <c r="O39" s="30"/>
      <c r="P39" s="33"/>
      <c r="Q39" s="7"/>
      <c r="R39" s="16"/>
      <c r="S39" s="7"/>
      <c r="T39" s="26"/>
    </row>
    <row r="40" spans="1:20" x14ac:dyDescent="0.25">
      <c r="A40" s="37">
        <v>43943</v>
      </c>
      <c r="B40" s="7" t="s">
        <v>397</v>
      </c>
      <c r="C40" s="16">
        <v>5830000</v>
      </c>
      <c r="D40" s="7" t="s">
        <v>61</v>
      </c>
      <c r="E40" s="26" t="s">
        <v>54</v>
      </c>
      <c r="F40" s="52"/>
      <c r="G40" s="7"/>
      <c r="H40" s="16"/>
      <c r="I40" s="7"/>
      <c r="J40" s="15"/>
      <c r="K40" s="28"/>
      <c r="L40" s="106"/>
      <c r="M40" s="13"/>
      <c r="N40" s="7"/>
      <c r="O40" s="30"/>
      <c r="P40" s="33"/>
      <c r="Q40" s="7"/>
      <c r="R40" s="16"/>
      <c r="S40" s="7"/>
      <c r="T40" s="26"/>
    </row>
    <row r="41" spans="1:20" x14ac:dyDescent="0.25">
      <c r="A41" s="54" t="s">
        <v>306</v>
      </c>
      <c r="B41" s="10"/>
      <c r="C41" s="62">
        <f>SUM(C20:C40)</f>
        <v>263636612</v>
      </c>
      <c r="D41" s="10"/>
      <c r="E41" s="27"/>
      <c r="F41" s="53"/>
      <c r="G41" s="10"/>
      <c r="H41" s="62">
        <f>SUM(H20:H40)</f>
        <v>6729500</v>
      </c>
      <c r="I41" s="10"/>
      <c r="J41" s="1"/>
      <c r="K41" s="34"/>
      <c r="L41" s="10"/>
      <c r="M41" s="62">
        <f>SUM(M20:M40)</f>
        <v>0</v>
      </c>
      <c r="N41" s="10"/>
      <c r="O41" s="27"/>
      <c r="P41" s="34"/>
      <c r="Q41" s="10"/>
      <c r="R41" s="62">
        <f>SUM(R20:R40)</f>
        <v>9076000</v>
      </c>
      <c r="S41" s="10"/>
      <c r="T41" s="27"/>
    </row>
    <row r="42" spans="1:20" x14ac:dyDescent="0.25">
      <c r="A42" s="37">
        <v>43956</v>
      </c>
      <c r="B42" s="7" t="s">
        <v>399</v>
      </c>
      <c r="C42" s="16">
        <v>374000</v>
      </c>
      <c r="D42" s="7" t="s">
        <v>62</v>
      </c>
      <c r="E42" s="26" t="s">
        <v>54</v>
      </c>
      <c r="F42" s="52"/>
      <c r="G42" s="7"/>
      <c r="H42" s="16"/>
      <c r="I42" s="7"/>
      <c r="J42" s="15"/>
      <c r="K42" s="52">
        <v>43981</v>
      </c>
      <c r="L42" s="7" t="s">
        <v>401</v>
      </c>
      <c r="M42" s="16">
        <v>5000000</v>
      </c>
      <c r="N42" s="7"/>
      <c r="O42" s="15" t="s">
        <v>50</v>
      </c>
      <c r="P42" s="33"/>
      <c r="Q42" s="7"/>
      <c r="R42" s="16"/>
      <c r="S42" s="7"/>
      <c r="T42" s="26"/>
    </row>
    <row r="43" spans="1:20" x14ac:dyDescent="0.25">
      <c r="A43" s="37">
        <v>43957</v>
      </c>
      <c r="B43" s="7" t="s">
        <v>232</v>
      </c>
      <c r="C43" s="16">
        <v>115459960</v>
      </c>
      <c r="D43" s="7" t="s">
        <v>61</v>
      </c>
      <c r="E43" s="26" t="s">
        <v>54</v>
      </c>
      <c r="F43" s="52"/>
      <c r="G43" s="7"/>
      <c r="H43" s="16"/>
      <c r="I43" s="7"/>
      <c r="J43" s="15"/>
      <c r="K43" s="28"/>
      <c r="L43" s="106"/>
      <c r="M43" s="13"/>
      <c r="N43" s="7"/>
      <c r="O43" s="30"/>
      <c r="P43" s="33"/>
      <c r="Q43" s="7"/>
      <c r="R43" s="16"/>
      <c r="S43" s="7"/>
      <c r="T43" s="26"/>
    </row>
    <row r="44" spans="1:20" x14ac:dyDescent="0.25">
      <c r="A44" s="37">
        <v>43963</v>
      </c>
      <c r="B44" s="7" t="s">
        <v>400</v>
      </c>
      <c r="C44" s="16">
        <v>52499700</v>
      </c>
      <c r="D44" s="7" t="s">
        <v>61</v>
      </c>
      <c r="E44" s="26" t="s">
        <v>54</v>
      </c>
      <c r="F44" s="52"/>
      <c r="G44" s="7"/>
      <c r="H44" s="16"/>
      <c r="I44" s="7"/>
      <c r="J44" s="15"/>
      <c r="K44" s="28"/>
      <c r="L44" s="106"/>
      <c r="M44" s="13"/>
      <c r="N44" s="7"/>
      <c r="O44" s="30"/>
      <c r="P44" s="33"/>
      <c r="Q44" s="7"/>
      <c r="R44" s="16"/>
      <c r="S44" s="7"/>
      <c r="T44" s="26"/>
    </row>
    <row r="45" spans="1:20" x14ac:dyDescent="0.25">
      <c r="A45" s="37">
        <v>43963</v>
      </c>
      <c r="B45" s="7" t="s">
        <v>387</v>
      </c>
      <c r="C45" s="16">
        <v>56687920</v>
      </c>
      <c r="D45" s="7" t="s">
        <v>61</v>
      </c>
      <c r="E45" s="26" t="s">
        <v>54</v>
      </c>
      <c r="F45" s="52"/>
      <c r="G45" s="7"/>
      <c r="H45" s="16"/>
      <c r="I45" s="7"/>
      <c r="J45" s="15"/>
      <c r="K45" s="28"/>
      <c r="L45" s="106"/>
      <c r="M45" s="13"/>
      <c r="N45" s="7"/>
      <c r="O45" s="30"/>
      <c r="P45" s="33"/>
      <c r="Q45" s="7"/>
      <c r="R45" s="16"/>
      <c r="S45" s="7"/>
      <c r="T45" s="26"/>
    </row>
    <row r="46" spans="1:20" x14ac:dyDescent="0.25">
      <c r="A46" s="37">
        <v>43963</v>
      </c>
      <c r="B46" s="7" t="s">
        <v>261</v>
      </c>
      <c r="C46" s="16">
        <v>21128000</v>
      </c>
      <c r="D46" s="7" t="s">
        <v>61</v>
      </c>
      <c r="E46" s="26" t="s">
        <v>50</v>
      </c>
      <c r="F46" s="52"/>
      <c r="G46" s="7"/>
      <c r="H46" s="16"/>
      <c r="I46" s="7"/>
      <c r="J46" s="15"/>
      <c r="K46" s="28"/>
      <c r="L46" s="106"/>
      <c r="M46" s="13"/>
      <c r="N46" s="7"/>
      <c r="O46" s="30"/>
      <c r="P46" s="33"/>
      <c r="Q46" s="7"/>
      <c r="R46" s="16"/>
      <c r="S46" s="7"/>
      <c r="T46" s="26"/>
    </row>
    <row r="47" spans="1:20" x14ac:dyDescent="0.25">
      <c r="A47" s="37">
        <v>43964</v>
      </c>
      <c r="B47" s="7" t="s">
        <v>377</v>
      </c>
      <c r="C47" s="16">
        <v>26336000</v>
      </c>
      <c r="D47" s="7" t="s">
        <v>61</v>
      </c>
      <c r="E47" s="26" t="s">
        <v>50</v>
      </c>
      <c r="F47" s="52"/>
      <c r="G47" s="7"/>
      <c r="H47" s="16"/>
      <c r="I47" s="7"/>
      <c r="J47" s="15"/>
      <c r="K47" s="28"/>
      <c r="L47" s="106"/>
      <c r="M47" s="13"/>
      <c r="N47" s="7"/>
      <c r="O47" s="30"/>
      <c r="P47" s="33"/>
      <c r="Q47" s="7"/>
      <c r="R47" s="16"/>
      <c r="S47" s="7"/>
      <c r="T47" s="26"/>
    </row>
    <row r="48" spans="1:20" x14ac:dyDescent="0.25">
      <c r="A48" s="37">
        <v>43966</v>
      </c>
      <c r="B48" s="7" t="s">
        <v>136</v>
      </c>
      <c r="C48" s="16">
        <v>19598700</v>
      </c>
      <c r="D48" s="7" t="s">
        <v>62</v>
      </c>
      <c r="E48" s="26" t="s">
        <v>54</v>
      </c>
      <c r="F48" s="52"/>
      <c r="G48" s="7"/>
      <c r="H48" s="16"/>
      <c r="I48" s="7"/>
      <c r="J48" s="15"/>
      <c r="K48" s="28"/>
      <c r="L48" s="106"/>
      <c r="M48" s="13"/>
      <c r="N48" s="7"/>
      <c r="O48" s="30"/>
      <c r="P48" s="33"/>
      <c r="Q48" s="7"/>
      <c r="R48" s="16"/>
      <c r="S48" s="7"/>
      <c r="T48" s="26"/>
    </row>
    <row r="49" spans="1:20" x14ac:dyDescent="0.25">
      <c r="A49" s="37">
        <v>43966</v>
      </c>
      <c r="B49" s="7" t="s">
        <v>136</v>
      </c>
      <c r="C49" s="16">
        <v>4049100</v>
      </c>
      <c r="D49" s="7" t="s">
        <v>62</v>
      </c>
      <c r="E49" s="26" t="s">
        <v>54</v>
      </c>
      <c r="F49" s="52"/>
      <c r="G49" s="7"/>
      <c r="H49" s="16"/>
      <c r="I49" s="7"/>
      <c r="J49" s="15"/>
      <c r="K49" s="28"/>
      <c r="L49" s="106"/>
      <c r="M49" s="13"/>
      <c r="N49" s="7"/>
      <c r="O49" s="30"/>
      <c r="P49" s="33"/>
      <c r="Q49" s="7"/>
      <c r="R49" s="16"/>
      <c r="S49" s="7"/>
      <c r="T49" s="26"/>
    </row>
    <row r="50" spans="1:20" x14ac:dyDescent="0.25">
      <c r="A50" s="37">
        <v>43967</v>
      </c>
      <c r="B50" s="7" t="s">
        <v>15</v>
      </c>
      <c r="C50" s="16">
        <v>35854000</v>
      </c>
      <c r="D50" s="7" t="s">
        <v>61</v>
      </c>
      <c r="E50" s="26" t="s">
        <v>50</v>
      </c>
      <c r="F50" s="52"/>
      <c r="G50" s="7"/>
      <c r="H50" s="16"/>
      <c r="I50" s="7"/>
      <c r="J50" s="15"/>
      <c r="K50" s="28"/>
      <c r="L50" s="106"/>
      <c r="M50" s="13"/>
      <c r="N50" s="7"/>
      <c r="O50" s="30"/>
      <c r="P50" s="33"/>
      <c r="Q50" s="7"/>
      <c r="R50" s="16"/>
      <c r="S50" s="7"/>
      <c r="T50" s="26"/>
    </row>
    <row r="51" spans="1:20" x14ac:dyDescent="0.25">
      <c r="A51" s="37">
        <v>43974</v>
      </c>
      <c r="B51" s="7" t="s">
        <v>232</v>
      </c>
      <c r="C51" s="16">
        <v>82295570</v>
      </c>
      <c r="D51" s="7" t="s">
        <v>61</v>
      </c>
      <c r="E51" s="26" t="s">
        <v>54</v>
      </c>
      <c r="F51" s="52"/>
      <c r="G51" s="7"/>
      <c r="H51" s="16"/>
      <c r="I51" s="7"/>
      <c r="J51" s="15"/>
      <c r="K51" s="28"/>
      <c r="L51" s="106"/>
      <c r="M51" s="13"/>
      <c r="N51" s="7"/>
      <c r="O51" s="30"/>
      <c r="P51" s="33"/>
      <c r="Q51" s="7"/>
      <c r="R51" s="16"/>
      <c r="S51" s="7"/>
      <c r="T51" s="26"/>
    </row>
    <row r="52" spans="1:20" x14ac:dyDescent="0.25">
      <c r="A52" s="37">
        <v>43980</v>
      </c>
      <c r="B52" s="7" t="s">
        <v>297</v>
      </c>
      <c r="C52" s="16">
        <v>39600000</v>
      </c>
      <c r="D52" s="7" t="s">
        <v>62</v>
      </c>
      <c r="E52" s="26" t="s">
        <v>50</v>
      </c>
      <c r="F52" s="52"/>
      <c r="G52" s="7"/>
      <c r="H52" s="16"/>
      <c r="I52" s="7"/>
      <c r="J52" s="15"/>
      <c r="K52" s="28"/>
      <c r="L52" s="106"/>
      <c r="M52" s="13"/>
      <c r="N52" s="7"/>
      <c r="O52" s="30"/>
      <c r="P52" s="33"/>
      <c r="Q52" s="7"/>
      <c r="R52" s="16"/>
      <c r="S52" s="7"/>
      <c r="T52" s="26"/>
    </row>
    <row r="53" spans="1:20" x14ac:dyDescent="0.25">
      <c r="A53" s="54" t="s">
        <v>309</v>
      </c>
      <c r="B53" s="10"/>
      <c r="C53" s="62">
        <f>SUM(C42:C52)</f>
        <v>453882950</v>
      </c>
      <c r="D53" s="10"/>
      <c r="E53" s="27"/>
      <c r="F53" s="53"/>
      <c r="G53" s="10"/>
      <c r="H53" s="62">
        <f>SUM(H42:H52)</f>
        <v>0</v>
      </c>
      <c r="I53" s="10"/>
      <c r="J53" s="1"/>
      <c r="K53" s="34"/>
      <c r="L53" s="10"/>
      <c r="M53" s="62">
        <f>SUM(M42:M52)</f>
        <v>5000000</v>
      </c>
      <c r="N53" s="10"/>
      <c r="O53" s="27"/>
      <c r="P53" s="34"/>
      <c r="Q53" s="10"/>
      <c r="R53" s="62">
        <f>SUM(R42:R52)</f>
        <v>0</v>
      </c>
      <c r="S53" s="10"/>
      <c r="T53" s="27"/>
    </row>
    <row r="54" spans="1:20" x14ac:dyDescent="0.25">
      <c r="A54" s="37">
        <v>44012</v>
      </c>
      <c r="B54" s="3" t="s">
        <v>112</v>
      </c>
      <c r="C54" s="16">
        <v>1650000</v>
      </c>
      <c r="D54" s="3" t="s">
        <v>113</v>
      </c>
      <c r="E54" s="26" t="s">
        <v>50</v>
      </c>
      <c r="F54" s="52"/>
      <c r="G54" s="3"/>
      <c r="H54" s="16"/>
      <c r="I54" s="3"/>
      <c r="J54" s="15"/>
      <c r="K54" s="28"/>
      <c r="L54" s="29"/>
      <c r="M54" s="13"/>
      <c r="N54" s="3"/>
      <c r="O54" s="30"/>
      <c r="P54" s="33">
        <v>44005</v>
      </c>
      <c r="Q54" s="7" t="s">
        <v>114</v>
      </c>
      <c r="R54" s="16">
        <v>2624043</v>
      </c>
      <c r="S54" s="3"/>
      <c r="T54" s="26" t="s">
        <v>57</v>
      </c>
    </row>
    <row r="55" spans="1:20" x14ac:dyDescent="0.25">
      <c r="A55" s="54" t="s">
        <v>110</v>
      </c>
      <c r="B55" s="10"/>
      <c r="C55" s="62">
        <f>SUM(C54:C54)</f>
        <v>1650000</v>
      </c>
      <c r="D55" s="10"/>
      <c r="E55" s="27"/>
      <c r="F55" s="53"/>
      <c r="G55" s="10"/>
      <c r="H55" s="62">
        <f>SUM(H54:H54)</f>
        <v>0</v>
      </c>
      <c r="I55" s="10"/>
      <c r="J55" s="1"/>
      <c r="K55" s="34"/>
      <c r="L55" s="10"/>
      <c r="M55" s="62">
        <f>SUM(M54:M54)</f>
        <v>0</v>
      </c>
      <c r="N55" s="10"/>
      <c r="O55" s="27"/>
      <c r="P55" s="34"/>
      <c r="Q55" s="10"/>
      <c r="R55" s="62">
        <f>SUM(R54:R54)</f>
        <v>2624043</v>
      </c>
      <c r="S55" s="10"/>
      <c r="T55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M17" sqref="M17"/>
    </sheetView>
  </sheetViews>
  <sheetFormatPr defaultRowHeight="15" x14ac:dyDescent="0.25"/>
  <cols>
    <col min="1" max="1" width="10.7109375" style="39" customWidth="1"/>
    <col min="2" max="2" width="15.5703125" customWidth="1"/>
    <col min="3" max="3" width="15.28515625" style="4" customWidth="1"/>
    <col min="4" max="4" width="15.42578125" customWidth="1"/>
    <col min="5" max="5" width="7.5703125" customWidth="1"/>
    <col min="6" max="6" width="12.42578125" style="35" customWidth="1"/>
    <col min="7" max="7" width="14.28515625" customWidth="1"/>
    <col min="8" max="8" width="14.28515625" style="4" customWidth="1"/>
    <col min="9" max="9" width="12.5703125" customWidth="1"/>
    <col min="10" max="10" width="7.5703125" customWidth="1"/>
    <col min="11" max="11" width="11.7109375" style="35" customWidth="1"/>
    <col min="12" max="12" width="18.42578125" customWidth="1"/>
    <col min="13" max="13" width="13.5703125" style="4" customWidth="1"/>
    <col min="14" max="14" width="13.140625" customWidth="1"/>
    <col min="15" max="15" width="8.42578125" customWidth="1"/>
    <col min="16" max="16" width="12.140625" style="35" customWidth="1"/>
    <col min="17" max="17" width="38.140625" bestFit="1" customWidth="1"/>
    <col min="18" max="18" width="13.7109375" style="4" customWidth="1"/>
    <col min="19" max="19" width="15.5703125" customWidth="1"/>
    <col min="20" max="20" width="7.140625" customWidth="1"/>
  </cols>
  <sheetData>
    <row r="2" spans="1:20" ht="21" x14ac:dyDescent="0.35">
      <c r="A2" s="269" t="s">
        <v>165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43902</v>
      </c>
      <c r="B5" s="3" t="s">
        <v>23</v>
      </c>
      <c r="C5" s="16">
        <v>22096681</v>
      </c>
      <c r="D5" s="3" t="s">
        <v>279</v>
      </c>
      <c r="E5" s="26" t="s">
        <v>250</v>
      </c>
      <c r="F5" s="52"/>
      <c r="G5" s="3" t="s">
        <v>563</v>
      </c>
      <c r="H5" s="16">
        <v>3325000</v>
      </c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43902</v>
      </c>
      <c r="B6" s="7" t="s">
        <v>462</v>
      </c>
      <c r="C6" s="16">
        <v>5981800</v>
      </c>
      <c r="D6" s="7" t="s">
        <v>279</v>
      </c>
      <c r="E6" s="26" t="s">
        <v>250</v>
      </c>
      <c r="F6" s="52"/>
      <c r="G6" s="7" t="s">
        <v>563</v>
      </c>
      <c r="H6" s="16">
        <v>1373000</v>
      </c>
      <c r="I6" s="7"/>
      <c r="J6" s="15"/>
      <c r="K6" s="28"/>
      <c r="L6" s="106"/>
      <c r="M6" s="13"/>
      <c r="N6" s="7"/>
      <c r="O6" s="30"/>
      <c r="P6" s="33"/>
      <c r="Q6" s="7"/>
      <c r="R6" s="16"/>
      <c r="S6" s="7"/>
      <c r="T6" s="26"/>
    </row>
    <row r="7" spans="1:20" x14ac:dyDescent="0.25">
      <c r="A7" s="37">
        <v>43903</v>
      </c>
      <c r="B7" s="7" t="s">
        <v>15</v>
      </c>
      <c r="C7" s="16">
        <v>50000000</v>
      </c>
      <c r="D7" s="7" t="s">
        <v>281</v>
      </c>
      <c r="E7" s="26" t="s">
        <v>250</v>
      </c>
      <c r="F7" s="52"/>
      <c r="G7" s="7"/>
      <c r="H7" s="16"/>
      <c r="I7" s="7"/>
      <c r="J7" s="15"/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37">
        <v>43908</v>
      </c>
      <c r="B8" s="7" t="s">
        <v>454</v>
      </c>
      <c r="C8" s="16">
        <v>27783000</v>
      </c>
      <c r="D8" s="7" t="s">
        <v>279</v>
      </c>
      <c r="E8" s="26" t="s">
        <v>250</v>
      </c>
      <c r="F8" s="52"/>
      <c r="G8" s="7"/>
      <c r="H8" s="16"/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37">
        <v>43908</v>
      </c>
      <c r="B9" s="7" t="s">
        <v>311</v>
      </c>
      <c r="C9" s="16">
        <v>1100000</v>
      </c>
      <c r="D9" s="7"/>
      <c r="E9" s="26" t="s">
        <v>250</v>
      </c>
      <c r="F9" s="52"/>
      <c r="G9" s="7"/>
      <c r="H9" s="16"/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37">
        <v>43914</v>
      </c>
      <c r="B10" s="7" t="s">
        <v>374</v>
      </c>
      <c r="C10" s="16">
        <v>11275000</v>
      </c>
      <c r="D10" s="7" t="s">
        <v>275</v>
      </c>
      <c r="E10" s="26" t="s">
        <v>250</v>
      </c>
      <c r="F10" s="52"/>
      <c r="G10" s="7"/>
      <c r="H10" s="16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37">
        <v>43916</v>
      </c>
      <c r="B11" s="7" t="s">
        <v>463</v>
      </c>
      <c r="C11" s="16">
        <v>91102316</v>
      </c>
      <c r="D11" s="7" t="s">
        <v>279</v>
      </c>
      <c r="E11" s="26" t="s">
        <v>250</v>
      </c>
      <c r="F11" s="52"/>
      <c r="G11" s="7"/>
      <c r="H11" s="16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37">
        <v>43916</v>
      </c>
      <c r="B12" s="7" t="s">
        <v>463</v>
      </c>
      <c r="C12" s="16">
        <v>44758247</v>
      </c>
      <c r="D12" s="7" t="s">
        <v>279</v>
      </c>
      <c r="E12" s="26" t="s">
        <v>250</v>
      </c>
      <c r="F12" s="52"/>
      <c r="G12" s="7"/>
      <c r="H12" s="1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54" t="s">
        <v>302</v>
      </c>
      <c r="B13" s="10"/>
      <c r="C13" s="62">
        <f>SUM(C5:C12)</f>
        <v>254097044</v>
      </c>
      <c r="D13" s="10"/>
      <c r="E13" s="27"/>
      <c r="F13" s="53"/>
      <c r="G13" s="10"/>
      <c r="H13" s="62">
        <f>SUM(H5:H12)</f>
        <v>4698000</v>
      </c>
      <c r="I13" s="10"/>
      <c r="J13" s="1"/>
      <c r="K13" s="34"/>
      <c r="L13" s="10"/>
      <c r="M13" s="62">
        <f>SUM(M5:M5)</f>
        <v>0</v>
      </c>
      <c r="N13" s="10"/>
      <c r="O13" s="27"/>
      <c r="P13" s="34"/>
      <c r="Q13" s="10"/>
      <c r="R13" s="62">
        <f>SUM(R5:R12)</f>
        <v>0</v>
      </c>
      <c r="S13" s="10"/>
      <c r="T13" s="27"/>
    </row>
    <row r="14" spans="1:20" x14ac:dyDescent="0.25">
      <c r="A14" s="37">
        <v>43922</v>
      </c>
      <c r="B14" s="7" t="s">
        <v>374</v>
      </c>
      <c r="C14" s="16">
        <v>6255000</v>
      </c>
      <c r="D14" s="7" t="s">
        <v>62</v>
      </c>
      <c r="E14" s="26" t="s">
        <v>54</v>
      </c>
      <c r="F14" s="52">
        <v>43925</v>
      </c>
      <c r="G14" s="7" t="s">
        <v>503</v>
      </c>
      <c r="H14" s="16">
        <v>2864500</v>
      </c>
      <c r="I14" s="7"/>
      <c r="J14" s="15" t="s">
        <v>50</v>
      </c>
      <c r="K14" s="33"/>
      <c r="L14" s="7"/>
      <c r="M14" s="16"/>
      <c r="N14" s="7"/>
      <c r="O14" s="26"/>
      <c r="P14" s="33">
        <v>43930</v>
      </c>
      <c r="Q14" s="7" t="s">
        <v>464</v>
      </c>
      <c r="R14" s="16">
        <v>4000000</v>
      </c>
      <c r="S14" s="7" t="s">
        <v>184</v>
      </c>
      <c r="T14" s="26" t="s">
        <v>50</v>
      </c>
    </row>
    <row r="15" spans="1:20" x14ac:dyDescent="0.25">
      <c r="A15" s="37">
        <v>43929</v>
      </c>
      <c r="B15" s="7" t="s">
        <v>467</v>
      </c>
      <c r="C15" s="16">
        <v>7084000</v>
      </c>
      <c r="D15" s="7" t="s">
        <v>62</v>
      </c>
      <c r="E15" s="26" t="s">
        <v>54</v>
      </c>
      <c r="F15" s="52">
        <v>43935</v>
      </c>
      <c r="G15" s="7" t="s">
        <v>504</v>
      </c>
      <c r="H15" s="16">
        <v>500000</v>
      </c>
      <c r="I15" s="7"/>
      <c r="J15" s="15" t="s">
        <v>50</v>
      </c>
      <c r="K15" s="33"/>
      <c r="L15" s="7"/>
      <c r="M15" s="16"/>
      <c r="N15" s="7"/>
      <c r="O15" s="26"/>
      <c r="P15" s="33">
        <v>43930</v>
      </c>
      <c r="Q15" s="7" t="s">
        <v>465</v>
      </c>
      <c r="R15" s="16">
        <v>2500000</v>
      </c>
      <c r="S15" s="7" t="s">
        <v>184</v>
      </c>
      <c r="T15" s="26" t="s">
        <v>50</v>
      </c>
    </row>
    <row r="16" spans="1:20" x14ac:dyDescent="0.25">
      <c r="A16" s="37">
        <v>43930</v>
      </c>
      <c r="B16" s="7" t="s">
        <v>454</v>
      </c>
      <c r="C16" s="16">
        <v>13500000</v>
      </c>
      <c r="D16" s="7" t="s">
        <v>328</v>
      </c>
      <c r="E16" s="26" t="s">
        <v>54</v>
      </c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>
        <v>43935</v>
      </c>
      <c r="Q16" s="7" t="s">
        <v>466</v>
      </c>
      <c r="R16" s="16">
        <v>2500000</v>
      </c>
      <c r="S16" s="7" t="s">
        <v>184</v>
      </c>
      <c r="T16" s="26" t="s">
        <v>50</v>
      </c>
    </row>
    <row r="17" spans="1:20" x14ac:dyDescent="0.25">
      <c r="A17" s="37">
        <v>43934</v>
      </c>
      <c r="B17" s="7" t="s">
        <v>23</v>
      </c>
      <c r="C17" s="16">
        <v>26516017</v>
      </c>
      <c r="D17" s="7" t="s">
        <v>328</v>
      </c>
      <c r="E17" s="26" t="s">
        <v>54</v>
      </c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>
        <v>43943</v>
      </c>
      <c r="B18" s="7" t="s">
        <v>15</v>
      </c>
      <c r="C18" s="16">
        <v>26418000</v>
      </c>
      <c r="D18" s="7" t="s">
        <v>61</v>
      </c>
      <c r="E18" s="26" t="s">
        <v>54</v>
      </c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54" t="s">
        <v>306</v>
      </c>
      <c r="B19" s="10"/>
      <c r="C19" s="62">
        <f>SUM(C14:C18)</f>
        <v>79773017</v>
      </c>
      <c r="D19" s="10"/>
      <c r="E19" s="27"/>
      <c r="F19" s="53"/>
      <c r="G19" s="10"/>
      <c r="H19" s="62">
        <f>SUM(H14:H18)</f>
        <v>3364500</v>
      </c>
      <c r="I19" s="10"/>
      <c r="J19" s="1"/>
      <c r="K19" s="34"/>
      <c r="L19" s="10"/>
      <c r="M19" s="62">
        <f>SUM(M14:M18)</f>
        <v>0</v>
      </c>
      <c r="N19" s="10"/>
      <c r="O19" s="27"/>
      <c r="P19" s="34"/>
      <c r="Q19" s="10"/>
      <c r="R19" s="62">
        <f>SUM(R14:R18)</f>
        <v>9000000</v>
      </c>
      <c r="S19" s="10"/>
      <c r="T19" s="27"/>
    </row>
    <row r="20" spans="1:20" x14ac:dyDescent="0.25">
      <c r="A20" s="37">
        <v>43965</v>
      </c>
      <c r="B20" s="7" t="s">
        <v>294</v>
      </c>
      <c r="C20" s="16">
        <v>11280000</v>
      </c>
      <c r="D20" s="7" t="s">
        <v>61</v>
      </c>
      <c r="E20" s="26" t="s">
        <v>50</v>
      </c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>
        <v>43980</v>
      </c>
      <c r="B21" s="7" t="s">
        <v>297</v>
      </c>
      <c r="C21" s="16">
        <v>13000000</v>
      </c>
      <c r="D21" s="7" t="s">
        <v>62</v>
      </c>
      <c r="E21" s="26" t="s">
        <v>50</v>
      </c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>
        <v>43980</v>
      </c>
      <c r="B22" s="7" t="s">
        <v>404</v>
      </c>
      <c r="C22" s="16">
        <v>16313000</v>
      </c>
      <c r="D22" s="7" t="s">
        <v>62</v>
      </c>
      <c r="E22" s="26" t="s">
        <v>54</v>
      </c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54" t="s">
        <v>309</v>
      </c>
      <c r="B23" s="10"/>
      <c r="C23" s="62">
        <f>SUM(C20:C22)</f>
        <v>40593000</v>
      </c>
      <c r="D23" s="10"/>
      <c r="E23" s="27"/>
      <c r="F23" s="53"/>
      <c r="G23" s="10"/>
      <c r="H23" s="62">
        <f>SUM(H20:H22)</f>
        <v>0</v>
      </c>
      <c r="I23" s="10"/>
      <c r="J23" s="1"/>
      <c r="K23" s="34"/>
      <c r="L23" s="10"/>
      <c r="M23" s="62">
        <f>SUM(M20:M22)</f>
        <v>0</v>
      </c>
      <c r="N23" s="10"/>
      <c r="O23" s="27"/>
      <c r="P23" s="34"/>
      <c r="Q23" s="10"/>
      <c r="R23" s="62">
        <f>SUM(R20:R22)</f>
        <v>0</v>
      </c>
      <c r="S23" s="10"/>
      <c r="T23" s="27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>
        <v>44013</v>
      </c>
      <c r="Q24" s="7" t="s">
        <v>512</v>
      </c>
      <c r="R24" s="16">
        <v>3675266</v>
      </c>
      <c r="S24" s="7" t="s">
        <v>514</v>
      </c>
      <c r="T24" s="26" t="s">
        <v>50</v>
      </c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>
        <v>44016</v>
      </c>
      <c r="Q25" s="7" t="s">
        <v>513</v>
      </c>
      <c r="R25" s="16">
        <v>1250000</v>
      </c>
      <c r="S25" s="7" t="s">
        <v>515</v>
      </c>
      <c r="T25" s="26" t="s">
        <v>50</v>
      </c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54" t="s">
        <v>511</v>
      </c>
      <c r="B27" s="10"/>
      <c r="C27" s="62">
        <f>SUM(C24:C26)</f>
        <v>0</v>
      </c>
      <c r="D27" s="10"/>
      <c r="E27" s="27"/>
      <c r="F27" s="53"/>
      <c r="G27" s="10"/>
      <c r="H27" s="62">
        <f>SUM(H24:H26)</f>
        <v>0</v>
      </c>
      <c r="I27" s="10"/>
      <c r="J27" s="1"/>
      <c r="K27" s="34"/>
      <c r="L27" s="10"/>
      <c r="M27" s="62">
        <f>SUM(M24:M26)</f>
        <v>0</v>
      </c>
      <c r="N27" s="10"/>
      <c r="O27" s="27"/>
      <c r="P27" s="34"/>
      <c r="Q27" s="10"/>
      <c r="R27" s="62">
        <f>SUM(R24:R26)</f>
        <v>4925266</v>
      </c>
      <c r="S27" s="10"/>
      <c r="T27" s="27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8"/>
      <c r="B36" s="10"/>
      <c r="C36" s="11"/>
      <c r="D36" s="10"/>
      <c r="E36" s="27"/>
      <c r="F36" s="53"/>
      <c r="G36" s="10"/>
      <c r="H36" s="11"/>
      <c r="I36" s="10"/>
      <c r="J36" s="1"/>
      <c r="K36" s="34"/>
      <c r="L36" s="10"/>
      <c r="M36" s="11"/>
      <c r="N36" s="10"/>
      <c r="O36" s="27"/>
      <c r="P36" s="34"/>
      <c r="Q36" s="10"/>
      <c r="R36" s="11"/>
      <c r="S36" s="10"/>
      <c r="T36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workbookViewId="0">
      <selection activeCell="L25" sqref="L25"/>
    </sheetView>
  </sheetViews>
  <sheetFormatPr defaultRowHeight="15" x14ac:dyDescent="0.25"/>
  <cols>
    <col min="1" max="1" width="10.42578125" style="39" customWidth="1"/>
    <col min="2" max="2" width="15.5703125" customWidth="1"/>
    <col min="3" max="3" width="14.85546875" style="4" customWidth="1"/>
    <col min="4" max="4" width="15.42578125" customWidth="1"/>
    <col min="5" max="5" width="7.42578125" customWidth="1"/>
    <col min="6" max="6" width="11.7109375" style="35" customWidth="1"/>
    <col min="7" max="7" width="14.28515625" customWidth="1"/>
    <col min="8" max="8" width="14.28515625" style="4" customWidth="1"/>
    <col min="9" max="9" width="12.5703125" customWidth="1"/>
    <col min="10" max="10" width="7.28515625" customWidth="1"/>
    <col min="11" max="11" width="11.7109375" style="35" customWidth="1"/>
    <col min="12" max="12" width="15.7109375" customWidth="1"/>
    <col min="13" max="13" width="13.5703125" style="4" customWidth="1"/>
    <col min="14" max="14" width="13.140625" customWidth="1"/>
    <col min="15" max="15" width="7.7109375" customWidth="1"/>
    <col min="16" max="16" width="11.140625" style="35" customWidth="1"/>
    <col min="17" max="17" width="47.5703125" bestFit="1" customWidth="1"/>
    <col min="18" max="18" width="13" style="4" customWidth="1"/>
    <col min="19" max="19" width="12.5703125" customWidth="1"/>
    <col min="20" max="20" width="7.140625" customWidth="1"/>
  </cols>
  <sheetData>
    <row r="2" spans="1:20" ht="21" x14ac:dyDescent="0.35">
      <c r="A2" s="269" t="s">
        <v>79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114">
        <v>43896</v>
      </c>
      <c r="B5" s="3" t="s">
        <v>15</v>
      </c>
      <c r="C5" s="16">
        <v>7140000</v>
      </c>
      <c r="D5" s="7" t="s">
        <v>275</v>
      </c>
      <c r="E5" s="26" t="s">
        <v>50</v>
      </c>
      <c r="F5" s="52"/>
      <c r="G5" s="3" t="s">
        <v>564</v>
      </c>
      <c r="H5" s="16">
        <v>900000</v>
      </c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114">
        <v>43896</v>
      </c>
      <c r="B6" s="7" t="s">
        <v>317</v>
      </c>
      <c r="C6" s="16">
        <v>38918000</v>
      </c>
      <c r="D6" s="7" t="s">
        <v>279</v>
      </c>
      <c r="E6" s="26" t="s">
        <v>250</v>
      </c>
      <c r="F6" s="52"/>
      <c r="G6" s="7" t="s">
        <v>501</v>
      </c>
      <c r="H6" s="16">
        <v>2400000</v>
      </c>
      <c r="I6" s="7"/>
      <c r="J6" s="15"/>
      <c r="K6" s="28"/>
      <c r="L6" s="106"/>
      <c r="M6" s="13"/>
      <c r="N6" s="7"/>
      <c r="O6" s="30"/>
      <c r="P6" s="33"/>
      <c r="Q6" s="7"/>
      <c r="R6" s="16"/>
      <c r="S6" s="7"/>
      <c r="T6" s="26"/>
    </row>
    <row r="7" spans="1:20" x14ac:dyDescent="0.25">
      <c r="A7" s="114">
        <v>43896</v>
      </c>
      <c r="B7" s="7" t="s">
        <v>317</v>
      </c>
      <c r="C7" s="16">
        <v>17130960</v>
      </c>
      <c r="D7" s="7" t="s">
        <v>279</v>
      </c>
      <c r="E7" s="26" t="s">
        <v>250</v>
      </c>
      <c r="F7" s="52"/>
      <c r="G7" s="7" t="s">
        <v>565</v>
      </c>
      <c r="H7" s="16">
        <v>2700000</v>
      </c>
      <c r="I7" s="7"/>
      <c r="J7" s="15"/>
      <c r="K7" s="28"/>
      <c r="L7" s="106"/>
      <c r="M7" s="13"/>
      <c r="N7" s="7"/>
      <c r="O7" s="30"/>
      <c r="P7" s="33">
        <v>43900</v>
      </c>
      <c r="Q7" s="7" t="s">
        <v>319</v>
      </c>
      <c r="R7" s="16">
        <v>2000000</v>
      </c>
      <c r="S7" s="7" t="s">
        <v>318</v>
      </c>
      <c r="T7" s="26" t="s">
        <v>50</v>
      </c>
    </row>
    <row r="8" spans="1:20" x14ac:dyDescent="0.25">
      <c r="A8" s="114">
        <v>43903</v>
      </c>
      <c r="B8" s="7" t="s">
        <v>228</v>
      </c>
      <c r="C8" s="16">
        <v>15285000</v>
      </c>
      <c r="D8" s="7" t="s">
        <v>275</v>
      </c>
      <c r="E8" s="26" t="s">
        <v>50</v>
      </c>
      <c r="F8" s="52"/>
      <c r="G8" s="7" t="s">
        <v>567</v>
      </c>
      <c r="H8" s="16">
        <v>1800000</v>
      </c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114">
        <v>43903</v>
      </c>
      <c r="B9" s="7" t="s">
        <v>232</v>
      </c>
      <c r="C9" s="16">
        <v>41915280</v>
      </c>
      <c r="D9" s="7" t="s">
        <v>275</v>
      </c>
      <c r="E9" s="26" t="s">
        <v>250</v>
      </c>
      <c r="F9" s="52"/>
      <c r="G9" s="7"/>
      <c r="H9" s="16"/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114">
        <v>43906</v>
      </c>
      <c r="B10" s="7" t="s">
        <v>310</v>
      </c>
      <c r="C10" s="16">
        <v>6714000</v>
      </c>
      <c r="D10" s="7" t="s">
        <v>275</v>
      </c>
      <c r="E10" s="26" t="s">
        <v>50</v>
      </c>
      <c r="F10" s="52"/>
      <c r="G10" s="7"/>
      <c r="H10" s="16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114">
        <v>43908</v>
      </c>
      <c r="B11" s="7" t="s">
        <v>234</v>
      </c>
      <c r="C11" s="16">
        <v>2800000</v>
      </c>
      <c r="D11" s="7" t="s">
        <v>275</v>
      </c>
      <c r="E11" s="26" t="s">
        <v>50</v>
      </c>
      <c r="F11" s="52"/>
      <c r="G11" s="7"/>
      <c r="H11" s="16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114">
        <v>43908</v>
      </c>
      <c r="B12" s="7" t="s">
        <v>228</v>
      </c>
      <c r="C12" s="16">
        <v>20380000</v>
      </c>
      <c r="D12" s="7" t="s">
        <v>275</v>
      </c>
      <c r="E12" s="26" t="s">
        <v>250</v>
      </c>
      <c r="F12" s="52"/>
      <c r="G12" s="7"/>
      <c r="H12" s="1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114">
        <v>43908</v>
      </c>
      <c r="B13" s="7" t="s">
        <v>311</v>
      </c>
      <c r="C13" s="16">
        <v>1100000</v>
      </c>
      <c r="D13" s="7"/>
      <c r="E13" s="26" t="s">
        <v>250</v>
      </c>
      <c r="F13" s="52"/>
      <c r="G13" s="7"/>
      <c r="H13" s="16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114">
        <v>43908</v>
      </c>
      <c r="B14" s="7" t="s">
        <v>312</v>
      </c>
      <c r="C14" s="16">
        <v>1904000</v>
      </c>
      <c r="D14" s="7"/>
      <c r="E14" s="26" t="s">
        <v>250</v>
      </c>
      <c r="F14" s="52"/>
      <c r="G14" s="7"/>
      <c r="H14" s="16"/>
      <c r="I14" s="7"/>
      <c r="J14" s="15"/>
      <c r="K14" s="28"/>
      <c r="L14" s="106"/>
      <c r="M14" s="13"/>
      <c r="N14" s="7"/>
      <c r="O14" s="30"/>
      <c r="P14" s="33"/>
      <c r="Q14" s="7"/>
      <c r="R14" s="16"/>
      <c r="S14" s="7"/>
      <c r="T14" s="26"/>
    </row>
    <row r="15" spans="1:20" x14ac:dyDescent="0.25">
      <c r="A15" s="114">
        <v>43909</v>
      </c>
      <c r="B15" s="7" t="s">
        <v>313</v>
      </c>
      <c r="C15" s="16">
        <v>8566950</v>
      </c>
      <c r="D15" s="7" t="s">
        <v>275</v>
      </c>
      <c r="E15" s="26" t="s">
        <v>50</v>
      </c>
      <c r="F15" s="52"/>
      <c r="G15" s="7"/>
      <c r="H15" s="16"/>
      <c r="I15" s="7"/>
      <c r="J15" s="15"/>
      <c r="K15" s="28"/>
      <c r="L15" s="106"/>
      <c r="M15" s="13"/>
      <c r="N15" s="7"/>
      <c r="O15" s="30"/>
      <c r="P15" s="33"/>
      <c r="Q15" s="7"/>
      <c r="R15" s="16"/>
      <c r="S15" s="7"/>
      <c r="T15" s="26"/>
    </row>
    <row r="16" spans="1:20" x14ac:dyDescent="0.25">
      <c r="A16" s="114">
        <v>43913</v>
      </c>
      <c r="B16" s="7" t="s">
        <v>314</v>
      </c>
      <c r="C16" s="16">
        <v>3696000</v>
      </c>
      <c r="D16" s="7" t="s">
        <v>275</v>
      </c>
      <c r="E16" s="26" t="s">
        <v>50</v>
      </c>
      <c r="F16" s="52"/>
      <c r="G16" s="7"/>
      <c r="H16" s="16"/>
      <c r="I16" s="7"/>
      <c r="J16" s="15"/>
      <c r="K16" s="28"/>
      <c r="L16" s="106"/>
      <c r="M16" s="13"/>
      <c r="N16" s="7"/>
      <c r="O16" s="30"/>
      <c r="P16" s="33"/>
      <c r="Q16" s="7"/>
      <c r="R16" s="16"/>
      <c r="S16" s="7"/>
      <c r="T16" s="26"/>
    </row>
    <row r="17" spans="1:20" x14ac:dyDescent="0.25">
      <c r="A17" s="114">
        <v>43915</v>
      </c>
      <c r="B17" s="7" t="s">
        <v>315</v>
      </c>
      <c r="C17" s="16">
        <v>1440750</v>
      </c>
      <c r="D17" s="7" t="s">
        <v>276</v>
      </c>
      <c r="E17" s="26" t="s">
        <v>50</v>
      </c>
      <c r="F17" s="52"/>
      <c r="G17" s="7"/>
      <c r="H17" s="16"/>
      <c r="I17" s="7"/>
      <c r="J17" s="15"/>
      <c r="K17" s="28"/>
      <c r="L17" s="106"/>
      <c r="M17" s="13"/>
      <c r="N17" s="7"/>
      <c r="O17" s="30"/>
      <c r="P17" s="33"/>
      <c r="Q17" s="7"/>
      <c r="R17" s="16"/>
      <c r="S17" s="7"/>
      <c r="T17" s="26"/>
    </row>
    <row r="18" spans="1:20" x14ac:dyDescent="0.25">
      <c r="A18" s="114">
        <v>43918</v>
      </c>
      <c r="B18" s="7" t="s">
        <v>316</v>
      </c>
      <c r="C18" s="16">
        <v>3824000</v>
      </c>
      <c r="D18" s="7" t="s">
        <v>275</v>
      </c>
      <c r="E18" s="26" t="s">
        <v>50</v>
      </c>
      <c r="F18" s="52"/>
      <c r="G18" s="7"/>
      <c r="H18" s="16"/>
      <c r="I18" s="7"/>
      <c r="J18" s="15"/>
      <c r="K18" s="28"/>
      <c r="L18" s="106"/>
      <c r="M18" s="13"/>
      <c r="N18" s="7"/>
      <c r="O18" s="30"/>
      <c r="P18" s="33"/>
      <c r="Q18" s="7"/>
      <c r="R18" s="16"/>
      <c r="S18" s="7"/>
      <c r="T18" s="26"/>
    </row>
    <row r="19" spans="1:20" x14ac:dyDescent="0.25">
      <c r="A19" s="114">
        <v>43921</v>
      </c>
      <c r="B19" s="7" t="s">
        <v>150</v>
      </c>
      <c r="C19" s="16">
        <v>40018000</v>
      </c>
      <c r="D19" s="7" t="s">
        <v>279</v>
      </c>
      <c r="E19" s="26" t="s">
        <v>250</v>
      </c>
      <c r="F19" s="52"/>
      <c r="G19" s="7"/>
      <c r="H19" s="16"/>
      <c r="I19" s="7"/>
      <c r="J19" s="15"/>
      <c r="K19" s="28"/>
      <c r="L19" s="106"/>
      <c r="M19" s="13"/>
      <c r="N19" s="7"/>
      <c r="O19" s="30"/>
      <c r="P19" s="33"/>
      <c r="Q19" s="7"/>
      <c r="R19" s="16"/>
      <c r="S19" s="7"/>
      <c r="T19" s="26"/>
    </row>
    <row r="20" spans="1:20" x14ac:dyDescent="0.25">
      <c r="A20" s="54" t="s">
        <v>302</v>
      </c>
      <c r="B20" s="10"/>
      <c r="C20" s="62">
        <f>SUM(C5:C19)</f>
        <v>210832940</v>
      </c>
      <c r="D20" s="10"/>
      <c r="E20" s="27"/>
      <c r="F20" s="53"/>
      <c r="G20" s="10"/>
      <c r="H20" s="62">
        <f>SUM(H5:H19)</f>
        <v>7800000</v>
      </c>
      <c r="I20" s="10"/>
      <c r="J20" s="1"/>
      <c r="K20" s="34"/>
      <c r="L20" s="10"/>
      <c r="M20" s="62">
        <f>SUM(M5:M19)</f>
        <v>0</v>
      </c>
      <c r="N20" s="10"/>
      <c r="O20" s="27"/>
      <c r="P20" s="34"/>
      <c r="Q20" s="10"/>
      <c r="R20" s="62">
        <f>SUM(R5:R19)</f>
        <v>2000000</v>
      </c>
      <c r="S20" s="10"/>
      <c r="T20" s="27"/>
    </row>
    <row r="21" spans="1:20" x14ac:dyDescent="0.25">
      <c r="A21" s="114">
        <v>43922</v>
      </c>
      <c r="B21" s="7" t="s">
        <v>15</v>
      </c>
      <c r="C21" s="16">
        <v>12634000</v>
      </c>
      <c r="D21" s="7" t="s">
        <v>62</v>
      </c>
      <c r="E21" s="26" t="s">
        <v>50</v>
      </c>
      <c r="F21" s="52">
        <v>43925</v>
      </c>
      <c r="G21" s="7" t="s">
        <v>503</v>
      </c>
      <c r="H21" s="16">
        <v>1032000</v>
      </c>
      <c r="I21" s="7" t="s">
        <v>50</v>
      </c>
      <c r="J21" s="15"/>
      <c r="K21" s="28"/>
      <c r="L21" s="106"/>
      <c r="M21" s="13"/>
      <c r="N21" s="7"/>
      <c r="O21" s="30"/>
      <c r="P21" s="33"/>
      <c r="Q21" s="7"/>
      <c r="R21" s="16"/>
      <c r="S21" s="7"/>
      <c r="T21" s="26"/>
    </row>
    <row r="22" spans="1:20" x14ac:dyDescent="0.25">
      <c r="A22" s="114">
        <v>43922</v>
      </c>
      <c r="B22" s="7" t="s">
        <v>297</v>
      </c>
      <c r="C22" s="16">
        <v>16600000</v>
      </c>
      <c r="D22" s="7" t="s">
        <v>62</v>
      </c>
      <c r="E22" s="26" t="s">
        <v>54</v>
      </c>
      <c r="F22" s="52">
        <v>43935</v>
      </c>
      <c r="G22" s="7" t="s">
        <v>504</v>
      </c>
      <c r="H22" s="16">
        <v>300000</v>
      </c>
      <c r="I22" s="7" t="s">
        <v>50</v>
      </c>
      <c r="J22" s="15"/>
      <c r="K22" s="28"/>
      <c r="L22" s="106"/>
      <c r="M22" s="13"/>
      <c r="N22" s="7"/>
      <c r="O22" s="30"/>
      <c r="P22" s="33">
        <v>43938</v>
      </c>
      <c r="Q22" s="7" t="s">
        <v>327</v>
      </c>
      <c r="R22" s="16">
        <v>1685000</v>
      </c>
      <c r="S22" s="7"/>
      <c r="T22" s="26" t="s">
        <v>50</v>
      </c>
    </row>
    <row r="23" spans="1:20" x14ac:dyDescent="0.25">
      <c r="A23" s="114">
        <v>43922</v>
      </c>
      <c r="B23" s="7" t="s">
        <v>374</v>
      </c>
      <c r="C23" s="16">
        <v>14018000</v>
      </c>
      <c r="D23" s="7" t="s">
        <v>62</v>
      </c>
      <c r="E23" s="26" t="s">
        <v>54</v>
      </c>
      <c r="F23" s="52">
        <v>43941</v>
      </c>
      <c r="G23" s="7" t="s">
        <v>505</v>
      </c>
      <c r="H23" s="16">
        <v>1248000</v>
      </c>
      <c r="I23" s="7" t="s">
        <v>50</v>
      </c>
      <c r="J23" s="15"/>
      <c r="K23" s="28"/>
      <c r="L23" s="106"/>
      <c r="M23" s="13"/>
      <c r="N23" s="7"/>
      <c r="O23" s="30"/>
      <c r="P23" s="33"/>
      <c r="Q23" s="7"/>
      <c r="R23" s="16"/>
      <c r="S23" s="7"/>
      <c r="T23" s="26"/>
    </row>
    <row r="24" spans="1:20" x14ac:dyDescent="0.25">
      <c r="A24" s="114">
        <v>43927</v>
      </c>
      <c r="B24" s="7" t="s">
        <v>313</v>
      </c>
      <c r="C24" s="16">
        <v>11980400</v>
      </c>
      <c r="D24" s="7" t="s">
        <v>62</v>
      </c>
      <c r="E24" s="26" t="s">
        <v>50</v>
      </c>
      <c r="F24" s="52"/>
      <c r="G24" s="7"/>
      <c r="H24" s="16"/>
      <c r="I24" s="7"/>
      <c r="J24" s="15"/>
      <c r="K24" s="28"/>
      <c r="L24" s="106"/>
      <c r="M24" s="13"/>
      <c r="N24" s="7"/>
      <c r="O24" s="30"/>
      <c r="P24" s="33"/>
      <c r="Q24" s="7"/>
      <c r="R24" s="16"/>
      <c r="S24" s="7"/>
      <c r="T24" s="26"/>
    </row>
    <row r="25" spans="1:20" x14ac:dyDescent="0.25">
      <c r="A25" s="114">
        <v>43929</v>
      </c>
      <c r="B25" s="7" t="s">
        <v>294</v>
      </c>
      <c r="C25" s="16">
        <v>2000000</v>
      </c>
      <c r="D25" s="7" t="s">
        <v>62</v>
      </c>
      <c r="E25" s="26" t="s">
        <v>50</v>
      </c>
      <c r="F25" s="52"/>
      <c r="G25" s="7"/>
      <c r="H25" s="16"/>
      <c r="I25" s="7"/>
      <c r="J25" s="15"/>
      <c r="K25" s="28"/>
      <c r="L25" s="106"/>
      <c r="M25" s="13"/>
      <c r="N25" s="7"/>
      <c r="O25" s="30"/>
      <c r="P25" s="33"/>
      <c r="Q25" s="7"/>
      <c r="R25" s="16"/>
      <c r="S25" s="7"/>
      <c r="T25" s="26"/>
    </row>
    <row r="26" spans="1:20" x14ac:dyDescent="0.25">
      <c r="A26" s="114">
        <v>43929</v>
      </c>
      <c r="B26" s="7" t="s">
        <v>320</v>
      </c>
      <c r="C26" s="16">
        <v>13352000</v>
      </c>
      <c r="D26" s="7" t="s">
        <v>62</v>
      </c>
      <c r="E26" s="26" t="s">
        <v>50</v>
      </c>
      <c r="F26" s="52"/>
      <c r="G26" s="7"/>
      <c r="H26" s="16"/>
      <c r="I26" s="7"/>
      <c r="J26" s="15"/>
      <c r="K26" s="28"/>
      <c r="L26" s="106"/>
      <c r="M26" s="13"/>
      <c r="N26" s="7"/>
      <c r="O26" s="30"/>
      <c r="P26" s="33"/>
      <c r="Q26" s="7"/>
      <c r="R26" s="16"/>
      <c r="S26" s="7"/>
      <c r="T26" s="26"/>
    </row>
    <row r="27" spans="1:20" x14ac:dyDescent="0.25">
      <c r="A27" s="114">
        <v>43935</v>
      </c>
      <c r="B27" s="7" t="s">
        <v>321</v>
      </c>
      <c r="C27" s="16">
        <v>660000</v>
      </c>
      <c r="D27" s="7" t="s">
        <v>62</v>
      </c>
      <c r="E27" s="26" t="s">
        <v>66</v>
      </c>
      <c r="F27" s="52"/>
      <c r="G27" s="7"/>
      <c r="H27" s="16"/>
      <c r="I27" s="7"/>
      <c r="J27" s="15"/>
      <c r="K27" s="28"/>
      <c r="L27" s="106"/>
      <c r="M27" s="13"/>
      <c r="N27" s="7"/>
      <c r="O27" s="30"/>
      <c r="P27" s="33"/>
      <c r="Q27" s="7"/>
      <c r="R27" s="16"/>
      <c r="S27" s="7"/>
      <c r="T27" s="26"/>
    </row>
    <row r="28" spans="1:20" x14ac:dyDescent="0.25">
      <c r="A28" s="114">
        <v>43935</v>
      </c>
      <c r="B28" s="7" t="s">
        <v>261</v>
      </c>
      <c r="C28" s="16">
        <v>34855950</v>
      </c>
      <c r="D28" s="7" t="s">
        <v>62</v>
      </c>
      <c r="E28" s="26" t="s">
        <v>50</v>
      </c>
      <c r="F28" s="52"/>
      <c r="G28" s="7"/>
      <c r="H28" s="16"/>
      <c r="I28" s="7"/>
      <c r="J28" s="15"/>
      <c r="K28" s="28"/>
      <c r="L28" s="106"/>
      <c r="M28" s="13"/>
      <c r="N28" s="7"/>
      <c r="O28" s="30"/>
      <c r="P28" s="33"/>
      <c r="Q28" s="7"/>
      <c r="R28" s="16"/>
      <c r="S28" s="7"/>
      <c r="T28" s="26"/>
    </row>
    <row r="29" spans="1:20" x14ac:dyDescent="0.25">
      <c r="A29" s="114">
        <v>43935</v>
      </c>
      <c r="B29" s="7" t="s">
        <v>322</v>
      </c>
      <c r="C29" s="16">
        <v>3542000</v>
      </c>
      <c r="D29" s="7" t="s">
        <v>62</v>
      </c>
      <c r="E29" s="26" t="s">
        <v>54</v>
      </c>
      <c r="F29" s="52"/>
      <c r="G29" s="7"/>
      <c r="H29" s="16"/>
      <c r="I29" s="7"/>
      <c r="J29" s="15"/>
      <c r="K29" s="28"/>
      <c r="L29" s="106"/>
      <c r="M29" s="13"/>
      <c r="N29" s="7"/>
      <c r="O29" s="30"/>
      <c r="P29" s="33"/>
      <c r="Q29" s="7"/>
      <c r="R29" s="16"/>
      <c r="S29" s="7"/>
      <c r="T29" s="26"/>
    </row>
    <row r="30" spans="1:20" x14ac:dyDescent="0.25">
      <c r="A30" s="114">
        <v>43938</v>
      </c>
      <c r="B30" s="7" t="s">
        <v>323</v>
      </c>
      <c r="C30" s="16">
        <v>5280000</v>
      </c>
      <c r="D30" s="7" t="s">
        <v>62</v>
      </c>
      <c r="E30" s="26" t="s">
        <v>54</v>
      </c>
      <c r="F30" s="52"/>
      <c r="G30" s="7"/>
      <c r="H30" s="16"/>
      <c r="I30" s="7"/>
      <c r="J30" s="15"/>
      <c r="K30" s="28"/>
      <c r="L30" s="106"/>
      <c r="M30" s="13"/>
      <c r="N30" s="7"/>
      <c r="O30" s="30"/>
      <c r="P30" s="33"/>
      <c r="Q30" s="7"/>
      <c r="R30" s="16"/>
      <c r="S30" s="7"/>
      <c r="T30" s="26"/>
    </row>
    <row r="31" spans="1:20" x14ac:dyDescent="0.25">
      <c r="A31" s="114">
        <v>43943</v>
      </c>
      <c r="B31" s="7" t="s">
        <v>324</v>
      </c>
      <c r="C31" s="16">
        <v>2060000</v>
      </c>
      <c r="D31" s="7" t="s">
        <v>62</v>
      </c>
      <c r="E31" s="26" t="s">
        <v>50</v>
      </c>
      <c r="F31" s="52"/>
      <c r="G31" s="7"/>
      <c r="H31" s="16"/>
      <c r="I31" s="7"/>
      <c r="J31" s="15"/>
      <c r="K31" s="28"/>
      <c r="L31" s="106"/>
      <c r="M31" s="13"/>
      <c r="N31" s="7"/>
      <c r="O31" s="30"/>
      <c r="P31" s="33"/>
      <c r="Q31" s="7"/>
      <c r="R31" s="16"/>
      <c r="S31" s="7"/>
      <c r="T31" s="26"/>
    </row>
    <row r="32" spans="1:20" x14ac:dyDescent="0.25">
      <c r="A32" s="114">
        <v>43945</v>
      </c>
      <c r="B32" s="7" t="s">
        <v>325</v>
      </c>
      <c r="C32" s="16">
        <v>5000000</v>
      </c>
      <c r="D32" s="7" t="s">
        <v>62</v>
      </c>
      <c r="E32" s="26" t="s">
        <v>54</v>
      </c>
      <c r="F32" s="52"/>
      <c r="G32" s="7"/>
      <c r="H32" s="16"/>
      <c r="I32" s="7"/>
      <c r="J32" s="15"/>
      <c r="K32" s="28"/>
      <c r="L32" s="106"/>
      <c r="M32" s="13"/>
      <c r="N32" s="7"/>
      <c r="O32" s="30"/>
      <c r="P32" s="33"/>
      <c r="Q32" s="7"/>
      <c r="R32" s="16"/>
      <c r="S32" s="7"/>
      <c r="T32" s="26"/>
    </row>
    <row r="33" spans="1:20" x14ac:dyDescent="0.25">
      <c r="A33" s="54" t="s">
        <v>306</v>
      </c>
      <c r="B33" s="10"/>
      <c r="C33" s="62">
        <f>SUM(C21:C32)</f>
        <v>121982350</v>
      </c>
      <c r="D33" s="10"/>
      <c r="E33" s="27"/>
      <c r="F33" s="53"/>
      <c r="G33" s="10"/>
      <c r="H33" s="62">
        <f>SUM(H21:H32)</f>
        <v>2580000</v>
      </c>
      <c r="I33" s="10"/>
      <c r="J33" s="1"/>
      <c r="K33" s="34"/>
      <c r="L33" s="10"/>
      <c r="M33" s="62">
        <f>SUM(M17:M32)</f>
        <v>0</v>
      </c>
      <c r="N33" s="10"/>
      <c r="O33" s="27"/>
      <c r="P33" s="34"/>
      <c r="Q33" s="10"/>
      <c r="R33" s="62">
        <f>SUM(R21:R32)</f>
        <v>1685000</v>
      </c>
      <c r="S33" s="10"/>
      <c r="T33" s="27"/>
    </row>
    <row r="34" spans="1:20" x14ac:dyDescent="0.25">
      <c r="A34" s="114">
        <v>43962</v>
      </c>
      <c r="B34" s="7" t="s">
        <v>150</v>
      </c>
      <c r="C34" s="16">
        <v>7341840</v>
      </c>
      <c r="D34" s="7" t="s">
        <v>328</v>
      </c>
      <c r="E34" s="26" t="s">
        <v>54</v>
      </c>
      <c r="F34" s="52"/>
      <c r="G34" s="7"/>
      <c r="H34" s="16"/>
      <c r="I34" s="7"/>
      <c r="J34" s="15"/>
      <c r="K34" s="28"/>
      <c r="L34" s="106"/>
      <c r="M34" s="13"/>
      <c r="N34" s="7"/>
      <c r="O34" s="30"/>
      <c r="P34" s="33"/>
      <c r="Q34" s="7"/>
      <c r="R34" s="16"/>
      <c r="S34" s="7"/>
      <c r="T34" s="26"/>
    </row>
    <row r="35" spans="1:20" x14ac:dyDescent="0.25">
      <c r="A35" s="114">
        <v>43966</v>
      </c>
      <c r="B35" s="7" t="s">
        <v>261</v>
      </c>
      <c r="C35" s="16">
        <v>10000000</v>
      </c>
      <c r="D35" s="7" t="s">
        <v>62</v>
      </c>
      <c r="E35" s="26" t="s">
        <v>50</v>
      </c>
      <c r="F35" s="52"/>
      <c r="G35" s="7"/>
      <c r="H35" s="16"/>
      <c r="I35" s="7"/>
      <c r="J35" s="15"/>
      <c r="K35" s="28"/>
      <c r="L35" s="106"/>
      <c r="M35" s="13"/>
      <c r="N35" s="7"/>
      <c r="O35" s="30"/>
      <c r="P35" s="33"/>
      <c r="Q35" s="7"/>
      <c r="R35" s="16"/>
      <c r="S35" s="7"/>
      <c r="T35" s="26"/>
    </row>
    <row r="36" spans="1:20" x14ac:dyDescent="0.25">
      <c r="A36" s="114">
        <v>43971</v>
      </c>
      <c r="B36" s="7" t="s">
        <v>232</v>
      </c>
      <c r="C36" s="16">
        <v>97802320</v>
      </c>
      <c r="D36" s="7" t="s">
        <v>62</v>
      </c>
      <c r="E36" s="26" t="s">
        <v>54</v>
      </c>
      <c r="F36" s="52"/>
      <c r="G36" s="7"/>
      <c r="H36" s="16"/>
      <c r="I36" s="7"/>
      <c r="J36" s="15"/>
      <c r="K36" s="28"/>
      <c r="L36" s="106"/>
      <c r="M36" s="13"/>
      <c r="N36" s="7"/>
      <c r="O36" s="30"/>
      <c r="P36" s="33"/>
      <c r="Q36" s="7"/>
      <c r="R36" s="16"/>
      <c r="S36" s="7"/>
      <c r="T36" s="26"/>
    </row>
    <row r="37" spans="1:20" x14ac:dyDescent="0.25">
      <c r="A37" s="114">
        <v>43971</v>
      </c>
      <c r="B37" s="7" t="s">
        <v>228</v>
      </c>
      <c r="C37" s="16">
        <v>34317000</v>
      </c>
      <c r="D37" s="7" t="s">
        <v>62</v>
      </c>
      <c r="E37" s="26" t="s">
        <v>50</v>
      </c>
      <c r="F37" s="52"/>
      <c r="G37" s="7"/>
      <c r="H37" s="16"/>
      <c r="I37" s="7"/>
      <c r="J37" s="15"/>
      <c r="K37" s="28"/>
      <c r="L37" s="106"/>
      <c r="M37" s="13"/>
      <c r="N37" s="7"/>
      <c r="O37" s="30"/>
      <c r="P37" s="33"/>
      <c r="Q37" s="7"/>
      <c r="R37" s="16"/>
      <c r="S37" s="7"/>
      <c r="T37" s="26"/>
    </row>
    <row r="38" spans="1:20" x14ac:dyDescent="0.25">
      <c r="A38" s="54" t="s">
        <v>309</v>
      </c>
      <c r="B38" s="10"/>
      <c r="C38" s="62">
        <f>SUM(C34:C37)</f>
        <v>149461160</v>
      </c>
      <c r="D38" s="10"/>
      <c r="E38" s="27"/>
      <c r="F38" s="53"/>
      <c r="G38" s="10"/>
      <c r="H38" s="62">
        <f>SUM(H34:H37)</f>
        <v>0</v>
      </c>
      <c r="I38" s="10"/>
      <c r="J38" s="1"/>
      <c r="K38" s="34"/>
      <c r="L38" s="10"/>
      <c r="M38" s="62">
        <f>SUM(M34:M37)</f>
        <v>0</v>
      </c>
      <c r="N38" s="10"/>
      <c r="O38" s="27"/>
      <c r="P38" s="34"/>
      <c r="Q38" s="10"/>
      <c r="R38" s="62">
        <f>SUM(R34:R37)</f>
        <v>0</v>
      </c>
      <c r="S38" s="10"/>
      <c r="T38" s="27"/>
    </row>
    <row r="39" spans="1:20" x14ac:dyDescent="0.25">
      <c r="A39" s="114">
        <v>44000</v>
      </c>
      <c r="B39" s="7" t="s">
        <v>80</v>
      </c>
      <c r="C39" s="16">
        <v>7568000</v>
      </c>
      <c r="D39" s="7" t="s">
        <v>62</v>
      </c>
      <c r="E39" s="26" t="s">
        <v>50</v>
      </c>
      <c r="F39" s="52"/>
      <c r="G39" s="7"/>
      <c r="H39" s="16"/>
      <c r="I39" s="7"/>
      <c r="J39" s="15"/>
      <c r="K39" s="28"/>
      <c r="L39" s="106"/>
      <c r="M39" s="13"/>
      <c r="N39" s="7"/>
      <c r="O39" s="30"/>
      <c r="P39" s="33"/>
      <c r="Q39" s="7"/>
      <c r="R39" s="16"/>
      <c r="S39" s="7"/>
      <c r="T39" s="26"/>
    </row>
    <row r="40" spans="1:20" x14ac:dyDescent="0.25">
      <c r="A40" s="28">
        <v>44012</v>
      </c>
      <c r="B40" s="7" t="s">
        <v>81</v>
      </c>
      <c r="C40" s="16">
        <v>1300000</v>
      </c>
      <c r="D40" s="7" t="s">
        <v>62</v>
      </c>
      <c r="E40" s="26" t="s">
        <v>50</v>
      </c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28">
        <v>44012</v>
      </c>
      <c r="B41" s="7" t="s">
        <v>82</v>
      </c>
      <c r="C41" s="16">
        <v>9540000</v>
      </c>
      <c r="D41" s="7" t="s">
        <v>70</v>
      </c>
      <c r="E41" s="26" t="s">
        <v>50</v>
      </c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54" t="s">
        <v>110</v>
      </c>
      <c r="B42" s="10"/>
      <c r="C42" s="62">
        <f>SUM(C39:C41)</f>
        <v>18408000</v>
      </c>
      <c r="D42" s="10"/>
      <c r="E42" s="27"/>
      <c r="F42" s="53"/>
      <c r="G42" s="10"/>
      <c r="H42" s="62">
        <f>SUM(H39:H41)</f>
        <v>0</v>
      </c>
      <c r="I42" s="10"/>
      <c r="J42" s="1"/>
      <c r="K42" s="34"/>
      <c r="L42" s="10"/>
      <c r="M42" s="62">
        <f>SUM(M5:M41)</f>
        <v>0</v>
      </c>
      <c r="N42" s="10"/>
      <c r="O42" s="27"/>
      <c r="P42" s="34"/>
      <c r="Q42" s="10"/>
      <c r="R42" s="62">
        <f>SUM(R39:R41)</f>
        <v>0</v>
      </c>
      <c r="S42" s="10"/>
      <c r="T42" s="27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>
        <v>44035</v>
      </c>
      <c r="Q43" s="7" t="s">
        <v>593</v>
      </c>
      <c r="R43" s="16">
        <v>757130</v>
      </c>
      <c r="S43" s="7"/>
      <c r="T43" s="26" t="s">
        <v>57</v>
      </c>
    </row>
    <row r="44" spans="1:20" x14ac:dyDescent="0.25">
      <c r="A44" s="37"/>
      <c r="B44" s="7"/>
      <c r="C44" s="16"/>
      <c r="D44" s="7"/>
      <c r="E44" s="26"/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54" t="s">
        <v>511</v>
      </c>
      <c r="B45" s="10"/>
      <c r="C45" s="62">
        <f>SUM(C43:C44)</f>
        <v>0</v>
      </c>
      <c r="D45" s="10"/>
      <c r="E45" s="27"/>
      <c r="F45" s="53"/>
      <c r="G45" s="10"/>
      <c r="H45" s="62">
        <f>SUM(H43:H44)</f>
        <v>0</v>
      </c>
      <c r="I45" s="10"/>
      <c r="J45" s="1"/>
      <c r="K45" s="34"/>
      <c r="L45" s="10"/>
      <c r="M45" s="62">
        <f>SUM(M43:M44)</f>
        <v>0</v>
      </c>
      <c r="N45" s="10"/>
      <c r="O45" s="27"/>
      <c r="P45" s="34"/>
      <c r="Q45" s="10"/>
      <c r="R45" s="62">
        <f>SUM(R43:R44)</f>
        <v>757130</v>
      </c>
      <c r="S45" s="10"/>
      <c r="T45" s="27"/>
    </row>
    <row r="46" spans="1:20" x14ac:dyDescent="0.25">
      <c r="A46" s="37"/>
      <c r="B46" s="7"/>
      <c r="C46" s="16"/>
      <c r="D46" s="7"/>
      <c r="E46" s="26"/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37"/>
      <c r="B47" s="7"/>
      <c r="C47" s="16"/>
      <c r="D47" s="7"/>
      <c r="E47" s="26"/>
      <c r="F47" s="52"/>
      <c r="G47" s="7"/>
      <c r="H47" s="16"/>
      <c r="I47" s="7"/>
      <c r="J47" s="15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37"/>
      <c r="B48" s="7"/>
      <c r="C48" s="16"/>
      <c r="D48" s="7"/>
      <c r="E48" s="26"/>
      <c r="F48" s="52"/>
      <c r="G48" s="7"/>
      <c r="H48" s="16"/>
      <c r="I48" s="7"/>
      <c r="J48" s="15"/>
      <c r="K48" s="33"/>
      <c r="L48" s="7"/>
      <c r="M48" s="16"/>
      <c r="N48" s="7"/>
      <c r="O48" s="26"/>
      <c r="P48" s="33"/>
      <c r="Q48" s="7"/>
      <c r="R48" s="16"/>
      <c r="S48" s="7"/>
      <c r="T48" s="26"/>
    </row>
    <row r="49" spans="1:20" x14ac:dyDescent="0.25">
      <c r="A49" s="37"/>
      <c r="B49" s="7"/>
      <c r="C49" s="16"/>
      <c r="D49" s="7"/>
      <c r="E49" s="26"/>
      <c r="F49" s="52"/>
      <c r="G49" s="7"/>
      <c r="H49" s="16"/>
      <c r="I49" s="7"/>
      <c r="J49" s="15"/>
      <c r="K49" s="33"/>
      <c r="L49" s="7"/>
      <c r="M49" s="16"/>
      <c r="N49" s="7"/>
      <c r="O49" s="26"/>
      <c r="P49" s="33"/>
      <c r="Q49" s="7"/>
      <c r="R49" s="16"/>
      <c r="S49" s="7"/>
      <c r="T49" s="26"/>
    </row>
    <row r="50" spans="1:20" x14ac:dyDescent="0.25">
      <c r="A50" s="37"/>
      <c r="B50" s="7"/>
      <c r="C50" s="16"/>
      <c r="D50" s="7"/>
      <c r="E50" s="26"/>
      <c r="F50" s="52"/>
      <c r="G50" s="7"/>
      <c r="H50" s="16"/>
      <c r="I50" s="7"/>
      <c r="J50" s="15"/>
      <c r="K50" s="33"/>
      <c r="L50" s="7"/>
      <c r="M50" s="16"/>
      <c r="N50" s="7"/>
      <c r="O50" s="26"/>
      <c r="P50" s="33"/>
      <c r="Q50" s="7"/>
      <c r="R50" s="16"/>
      <c r="S50" s="7"/>
      <c r="T50" s="26"/>
    </row>
    <row r="51" spans="1:20" x14ac:dyDescent="0.25">
      <c r="A51" s="37"/>
      <c r="B51" s="7"/>
      <c r="C51" s="16"/>
      <c r="D51" s="7"/>
      <c r="E51" s="26"/>
      <c r="F51" s="52"/>
      <c r="G51" s="7"/>
      <c r="H51" s="16"/>
      <c r="I51" s="7"/>
      <c r="J51" s="15"/>
      <c r="K51" s="33"/>
      <c r="L51" s="7"/>
      <c r="M51" s="16"/>
      <c r="N51" s="7"/>
      <c r="O51" s="26"/>
      <c r="P51" s="33"/>
      <c r="Q51" s="7"/>
      <c r="R51" s="16"/>
      <c r="S51" s="7"/>
      <c r="T51" s="26"/>
    </row>
    <row r="52" spans="1:20" x14ac:dyDescent="0.25">
      <c r="A52" s="37"/>
      <c r="B52" s="7"/>
      <c r="C52" s="16"/>
      <c r="D52" s="7"/>
      <c r="E52" s="26"/>
      <c r="F52" s="52"/>
      <c r="G52" s="7"/>
      <c r="H52" s="16"/>
      <c r="I52" s="7"/>
      <c r="J52" s="15"/>
      <c r="K52" s="33"/>
      <c r="L52" s="7"/>
      <c r="M52" s="16"/>
      <c r="N52" s="7"/>
      <c r="O52" s="26"/>
      <c r="P52" s="33"/>
      <c r="Q52" s="7"/>
      <c r="R52" s="16"/>
      <c r="S52" s="7"/>
      <c r="T52" s="26"/>
    </row>
    <row r="53" spans="1:20" x14ac:dyDescent="0.25">
      <c r="A53" s="37"/>
      <c r="B53" s="7"/>
      <c r="C53" s="16"/>
      <c r="D53" s="7"/>
      <c r="E53" s="26"/>
      <c r="F53" s="52"/>
      <c r="G53" s="7"/>
      <c r="H53" s="16"/>
      <c r="I53" s="7"/>
      <c r="J53" s="15"/>
      <c r="K53" s="33"/>
      <c r="L53" s="7"/>
      <c r="M53" s="16"/>
      <c r="N53" s="7"/>
      <c r="O53" s="26"/>
      <c r="P53" s="33"/>
      <c r="Q53" s="7"/>
      <c r="R53" s="16"/>
      <c r="S53" s="7"/>
      <c r="T53" s="26"/>
    </row>
    <row r="54" spans="1:20" x14ac:dyDescent="0.25">
      <c r="A54" s="37"/>
      <c r="B54" s="7"/>
      <c r="C54" s="16"/>
      <c r="D54" s="7"/>
      <c r="E54" s="26"/>
      <c r="F54" s="52"/>
      <c r="G54" s="7"/>
      <c r="H54" s="16"/>
      <c r="I54" s="7"/>
      <c r="J54" s="15"/>
      <c r="K54" s="33"/>
      <c r="L54" s="7"/>
      <c r="M54" s="16"/>
      <c r="N54" s="7"/>
      <c r="O54" s="26"/>
      <c r="P54" s="33"/>
      <c r="Q54" s="7"/>
      <c r="R54" s="16"/>
      <c r="S54" s="7"/>
      <c r="T54" s="26"/>
    </row>
    <row r="55" spans="1:20" x14ac:dyDescent="0.25">
      <c r="A55" s="37"/>
      <c r="B55" s="7"/>
      <c r="C55" s="16"/>
      <c r="D55" s="7"/>
      <c r="E55" s="26"/>
      <c r="F55" s="52"/>
      <c r="G55" s="7"/>
      <c r="H55" s="16"/>
      <c r="I55" s="7"/>
      <c r="J55" s="15"/>
      <c r="K55" s="33"/>
      <c r="L55" s="7"/>
      <c r="M55" s="16"/>
      <c r="N55" s="7"/>
      <c r="O55" s="26"/>
      <c r="P55" s="33"/>
      <c r="Q55" s="7"/>
      <c r="R55" s="16"/>
      <c r="S55" s="7"/>
      <c r="T55" s="26"/>
    </row>
    <row r="56" spans="1:20" x14ac:dyDescent="0.25">
      <c r="A56" s="37"/>
      <c r="B56" s="7"/>
      <c r="C56" s="16"/>
      <c r="D56" s="7"/>
      <c r="E56" s="26"/>
      <c r="F56" s="52"/>
      <c r="G56" s="7"/>
      <c r="H56" s="16"/>
      <c r="I56" s="7"/>
      <c r="J56" s="15"/>
      <c r="K56" s="33"/>
      <c r="L56" s="7"/>
      <c r="M56" s="16"/>
      <c r="N56" s="7"/>
      <c r="O56" s="26"/>
      <c r="P56" s="33"/>
      <c r="Q56" s="7"/>
      <c r="R56" s="16"/>
      <c r="S56" s="7"/>
      <c r="T56" s="26"/>
    </row>
    <row r="57" spans="1:20" x14ac:dyDescent="0.25">
      <c r="A57" s="37"/>
      <c r="B57" s="7"/>
      <c r="C57" s="16"/>
      <c r="D57" s="7"/>
      <c r="E57" s="26"/>
      <c r="F57" s="52"/>
      <c r="G57" s="7"/>
      <c r="H57" s="16"/>
      <c r="I57" s="7"/>
      <c r="J57" s="15"/>
      <c r="K57" s="33"/>
      <c r="L57" s="7"/>
      <c r="M57" s="16"/>
      <c r="N57" s="7"/>
      <c r="O57" s="26"/>
      <c r="P57" s="33"/>
      <c r="Q57" s="7"/>
      <c r="R57" s="16"/>
      <c r="S57" s="7"/>
      <c r="T57" s="26"/>
    </row>
    <row r="58" spans="1:20" x14ac:dyDescent="0.25">
      <c r="A58" s="37"/>
      <c r="B58" s="7"/>
      <c r="C58" s="16"/>
      <c r="D58" s="7"/>
      <c r="E58" s="26"/>
      <c r="F58" s="52"/>
      <c r="G58" s="7"/>
      <c r="H58" s="16"/>
      <c r="I58" s="7"/>
      <c r="J58" s="15"/>
      <c r="K58" s="33"/>
      <c r="L58" s="7"/>
      <c r="M58" s="16"/>
      <c r="N58" s="7"/>
      <c r="O58" s="26"/>
      <c r="P58" s="33"/>
      <c r="Q58" s="7"/>
      <c r="R58" s="16"/>
      <c r="S58" s="7"/>
      <c r="T58" s="26"/>
    </row>
    <row r="59" spans="1:20" x14ac:dyDescent="0.25">
      <c r="A59" s="37"/>
      <c r="B59" s="7"/>
      <c r="C59" s="16"/>
      <c r="D59" s="7"/>
      <c r="E59" s="26"/>
      <c r="F59" s="52"/>
      <c r="G59" s="7"/>
      <c r="H59" s="16"/>
      <c r="I59" s="7"/>
      <c r="J59" s="15"/>
      <c r="K59" s="33"/>
      <c r="L59" s="7"/>
      <c r="M59" s="16"/>
      <c r="N59" s="7"/>
      <c r="O59" s="26"/>
      <c r="P59" s="33"/>
      <c r="Q59" s="7"/>
      <c r="R59" s="16"/>
      <c r="S59" s="7"/>
      <c r="T59" s="26"/>
    </row>
    <row r="60" spans="1:20" x14ac:dyDescent="0.25">
      <c r="A60" s="37"/>
      <c r="B60" s="7"/>
      <c r="C60" s="16"/>
      <c r="D60" s="7"/>
      <c r="E60" s="26"/>
      <c r="F60" s="52"/>
      <c r="G60" s="7"/>
      <c r="H60" s="16"/>
      <c r="I60" s="7"/>
      <c r="J60" s="15"/>
      <c r="K60" s="33"/>
      <c r="L60" s="7"/>
      <c r="M60" s="16"/>
      <c r="N60" s="7"/>
      <c r="O60" s="26"/>
      <c r="P60" s="33"/>
      <c r="Q60" s="7"/>
      <c r="R60" s="16"/>
      <c r="S60" s="7"/>
      <c r="T60" s="26"/>
    </row>
    <row r="61" spans="1:20" x14ac:dyDescent="0.25">
      <c r="A61" s="37"/>
      <c r="B61" s="7"/>
      <c r="C61" s="16"/>
      <c r="D61" s="7"/>
      <c r="E61" s="26"/>
      <c r="F61" s="52"/>
      <c r="G61" s="7"/>
      <c r="H61" s="16"/>
      <c r="I61" s="7"/>
      <c r="J61" s="15"/>
      <c r="K61" s="33"/>
      <c r="L61" s="7"/>
      <c r="M61" s="16"/>
      <c r="N61" s="7"/>
      <c r="O61" s="26"/>
      <c r="P61" s="33"/>
      <c r="Q61" s="7"/>
      <c r="R61" s="16"/>
      <c r="S61" s="7"/>
      <c r="T61" s="26"/>
    </row>
    <row r="62" spans="1:20" x14ac:dyDescent="0.25">
      <c r="A62" s="37"/>
      <c r="B62" s="7"/>
      <c r="C62" s="16"/>
      <c r="D62" s="7"/>
      <c r="E62" s="26"/>
      <c r="F62" s="52"/>
      <c r="G62" s="7"/>
      <c r="H62" s="16"/>
      <c r="I62" s="7"/>
      <c r="J62" s="15"/>
      <c r="K62" s="33"/>
      <c r="L62" s="7"/>
      <c r="M62" s="16"/>
      <c r="N62" s="7"/>
      <c r="O62" s="26"/>
      <c r="P62" s="33"/>
      <c r="Q62" s="7"/>
      <c r="R62" s="16"/>
      <c r="S62" s="7"/>
      <c r="T62" s="26"/>
    </row>
    <row r="63" spans="1:20" x14ac:dyDescent="0.25">
      <c r="A63" s="37"/>
      <c r="B63" s="7"/>
      <c r="C63" s="16"/>
      <c r="D63" s="7"/>
      <c r="E63" s="26"/>
      <c r="F63" s="52"/>
      <c r="G63" s="7"/>
      <c r="H63" s="16"/>
      <c r="I63" s="7"/>
      <c r="J63" s="15"/>
      <c r="K63" s="33"/>
      <c r="L63" s="7"/>
      <c r="M63" s="16"/>
      <c r="N63" s="7"/>
      <c r="O63" s="26"/>
      <c r="P63" s="33"/>
      <c r="Q63" s="7"/>
      <c r="R63" s="16"/>
      <c r="S63" s="7"/>
      <c r="T63" s="26"/>
    </row>
    <row r="64" spans="1:20" x14ac:dyDescent="0.25">
      <c r="A64" s="37"/>
      <c r="B64" s="7"/>
      <c r="C64" s="16"/>
      <c r="D64" s="7"/>
      <c r="E64" s="26"/>
      <c r="F64" s="52"/>
      <c r="G64" s="7"/>
      <c r="H64" s="16"/>
      <c r="I64" s="7"/>
      <c r="J64" s="15"/>
      <c r="K64" s="33"/>
      <c r="L64" s="7"/>
      <c r="M64" s="16"/>
      <c r="N64" s="7"/>
      <c r="O64" s="26"/>
      <c r="P64" s="33"/>
      <c r="Q64" s="7"/>
      <c r="R64" s="16"/>
      <c r="S64" s="7"/>
      <c r="T64" s="26"/>
    </row>
    <row r="65" spans="1:20" x14ac:dyDescent="0.25">
      <c r="A65" s="37"/>
      <c r="B65" s="7"/>
      <c r="C65" s="16"/>
      <c r="D65" s="7"/>
      <c r="E65" s="26"/>
      <c r="F65" s="52"/>
      <c r="G65" s="7"/>
      <c r="H65" s="16"/>
      <c r="I65" s="7"/>
      <c r="J65" s="15"/>
      <c r="K65" s="33"/>
      <c r="L65" s="7"/>
      <c r="M65" s="16"/>
      <c r="N65" s="7"/>
      <c r="O65" s="26"/>
      <c r="P65" s="33"/>
      <c r="Q65" s="7"/>
      <c r="R65" s="16"/>
      <c r="S65" s="7"/>
      <c r="T65" s="26"/>
    </row>
    <row r="66" spans="1:20" x14ac:dyDescent="0.25">
      <c r="A66" s="37"/>
      <c r="B66" s="7"/>
      <c r="C66" s="16"/>
      <c r="D66" s="7"/>
      <c r="E66" s="26"/>
      <c r="F66" s="52"/>
      <c r="G66" s="7"/>
      <c r="H66" s="16"/>
      <c r="I66" s="7"/>
      <c r="J66" s="15"/>
      <c r="K66" s="33"/>
      <c r="L66" s="7"/>
      <c r="M66" s="16"/>
      <c r="N66" s="7"/>
      <c r="O66" s="26"/>
      <c r="P66" s="33"/>
      <c r="Q66" s="7"/>
      <c r="R66" s="16"/>
      <c r="S66" s="7"/>
      <c r="T66" s="26"/>
    </row>
    <row r="67" spans="1:20" x14ac:dyDescent="0.25">
      <c r="A67" s="37"/>
      <c r="B67" s="7"/>
      <c r="C67" s="16"/>
      <c r="D67" s="7"/>
      <c r="E67" s="26"/>
      <c r="F67" s="52"/>
      <c r="G67" s="7"/>
      <c r="H67" s="16"/>
      <c r="I67" s="7"/>
      <c r="J67" s="15"/>
      <c r="K67" s="33"/>
      <c r="L67" s="7"/>
      <c r="M67" s="16"/>
      <c r="N67" s="7"/>
      <c r="O67" s="26"/>
      <c r="P67" s="33"/>
      <c r="Q67" s="7"/>
      <c r="R67" s="16"/>
      <c r="S67" s="7"/>
      <c r="T67" s="26"/>
    </row>
    <row r="68" spans="1:20" x14ac:dyDescent="0.25">
      <c r="A68" s="37"/>
      <c r="B68" s="7"/>
      <c r="C68" s="16"/>
      <c r="D68" s="7"/>
      <c r="E68" s="26"/>
      <c r="F68" s="52"/>
      <c r="G68" s="7"/>
      <c r="H68" s="16"/>
      <c r="I68" s="7"/>
      <c r="J68" s="15"/>
      <c r="K68" s="33"/>
      <c r="L68" s="7"/>
      <c r="M68" s="16"/>
      <c r="N68" s="7"/>
      <c r="O68" s="26"/>
      <c r="P68" s="33"/>
      <c r="Q68" s="7"/>
      <c r="R68" s="16"/>
      <c r="S68" s="7"/>
      <c r="T68" s="26"/>
    </row>
    <row r="69" spans="1:20" x14ac:dyDescent="0.25">
      <c r="A69" s="37"/>
      <c r="B69" s="7"/>
      <c r="C69" s="16"/>
      <c r="D69" s="7"/>
      <c r="E69" s="26"/>
      <c r="F69" s="52"/>
      <c r="G69" s="7"/>
      <c r="H69" s="16"/>
      <c r="I69" s="7"/>
      <c r="J69" s="15"/>
      <c r="K69" s="33"/>
      <c r="L69" s="7"/>
      <c r="M69" s="16"/>
      <c r="N69" s="7"/>
      <c r="O69" s="26"/>
      <c r="P69" s="33"/>
      <c r="Q69" s="7"/>
      <c r="R69" s="16"/>
      <c r="S69" s="7"/>
      <c r="T69" s="26"/>
    </row>
    <row r="70" spans="1:20" x14ac:dyDescent="0.25">
      <c r="A70" s="37"/>
      <c r="B70" s="7"/>
      <c r="C70" s="16"/>
      <c r="D70" s="7"/>
      <c r="E70" s="26"/>
      <c r="F70" s="52"/>
      <c r="G70" s="7"/>
      <c r="H70" s="16"/>
      <c r="I70" s="7"/>
      <c r="J70" s="15"/>
      <c r="K70" s="33"/>
      <c r="L70" s="7"/>
      <c r="M70" s="16"/>
      <c r="N70" s="7"/>
      <c r="O70" s="26"/>
      <c r="P70" s="33"/>
      <c r="Q70" s="7"/>
      <c r="R70" s="16"/>
      <c r="S70" s="7"/>
      <c r="T70" s="26"/>
    </row>
    <row r="71" spans="1:20" x14ac:dyDescent="0.25">
      <c r="A71" s="37"/>
      <c r="B71" s="7"/>
      <c r="C71" s="16"/>
      <c r="D71" s="7"/>
      <c r="E71" s="26"/>
      <c r="F71" s="52"/>
      <c r="G71" s="7"/>
      <c r="H71" s="16"/>
      <c r="I71" s="7"/>
      <c r="J71" s="15"/>
      <c r="K71" s="33"/>
      <c r="L71" s="7"/>
      <c r="M71" s="16"/>
      <c r="N71" s="7"/>
      <c r="O71" s="26"/>
      <c r="P71" s="33"/>
      <c r="Q71" s="7"/>
      <c r="R71" s="16"/>
      <c r="S71" s="7"/>
      <c r="T71" s="26"/>
    </row>
    <row r="72" spans="1:20" x14ac:dyDescent="0.25">
      <c r="A72" s="37"/>
      <c r="B72" s="7"/>
      <c r="C72" s="16"/>
      <c r="D72" s="7"/>
      <c r="E72" s="26"/>
      <c r="F72" s="52"/>
      <c r="G72" s="7"/>
      <c r="H72" s="16"/>
      <c r="I72" s="7"/>
      <c r="J72" s="15"/>
      <c r="K72" s="33"/>
      <c r="L72" s="7"/>
      <c r="M72" s="16"/>
      <c r="N72" s="7"/>
      <c r="O72" s="26"/>
      <c r="P72" s="33"/>
      <c r="Q72" s="7"/>
      <c r="R72" s="16"/>
      <c r="S72" s="7"/>
      <c r="T72" s="26"/>
    </row>
    <row r="73" spans="1:20" x14ac:dyDescent="0.25">
      <c r="A73" s="37"/>
      <c r="B73" s="7"/>
      <c r="C73" s="16"/>
      <c r="D73" s="7"/>
      <c r="E73" s="26"/>
      <c r="F73" s="52"/>
      <c r="G73" s="7"/>
      <c r="H73" s="16"/>
      <c r="I73" s="7"/>
      <c r="J73" s="15"/>
      <c r="K73" s="33"/>
      <c r="L73" s="7"/>
      <c r="M73" s="16"/>
      <c r="N73" s="7"/>
      <c r="O73" s="26"/>
      <c r="P73" s="33"/>
      <c r="Q73" s="7"/>
      <c r="R73" s="16"/>
      <c r="S73" s="7"/>
      <c r="T73" s="26"/>
    </row>
    <row r="74" spans="1:20" x14ac:dyDescent="0.25">
      <c r="A74" s="37"/>
      <c r="B74" s="7"/>
      <c r="C74" s="16"/>
      <c r="D74" s="7"/>
      <c r="E74" s="26"/>
      <c r="F74" s="52"/>
      <c r="G74" s="7"/>
      <c r="H74" s="16"/>
      <c r="I74" s="7"/>
      <c r="J74" s="15"/>
      <c r="K74" s="33"/>
      <c r="L74" s="7"/>
      <c r="M74" s="16"/>
      <c r="N74" s="7"/>
      <c r="O74" s="26"/>
      <c r="P74" s="33"/>
      <c r="Q74" s="7"/>
      <c r="R74" s="16"/>
      <c r="S74" s="7"/>
      <c r="T74" s="26"/>
    </row>
    <row r="75" spans="1:20" x14ac:dyDescent="0.25">
      <c r="A75" s="37"/>
      <c r="B75" s="7"/>
      <c r="C75" s="16"/>
      <c r="D75" s="7"/>
      <c r="E75" s="26"/>
      <c r="F75" s="52"/>
      <c r="G75" s="7"/>
      <c r="H75" s="16"/>
      <c r="I75" s="7"/>
      <c r="J75" s="15"/>
      <c r="K75" s="33"/>
      <c r="L75" s="7"/>
      <c r="M75" s="16"/>
      <c r="N75" s="7"/>
      <c r="O75" s="26"/>
      <c r="P75" s="33"/>
      <c r="Q75" s="7"/>
      <c r="R75" s="16"/>
      <c r="S75" s="7"/>
      <c r="T75" s="26"/>
    </row>
    <row r="76" spans="1:20" x14ac:dyDescent="0.25">
      <c r="A76" s="37"/>
      <c r="B76" s="7"/>
      <c r="C76" s="16"/>
      <c r="D76" s="7"/>
      <c r="E76" s="26"/>
      <c r="F76" s="52"/>
      <c r="G76" s="7"/>
      <c r="H76" s="16"/>
      <c r="I76" s="7"/>
      <c r="J76" s="15"/>
      <c r="K76" s="33"/>
      <c r="L76" s="7"/>
      <c r="M76" s="16"/>
      <c r="N76" s="7"/>
      <c r="O76" s="26"/>
      <c r="P76" s="33"/>
      <c r="Q76" s="7"/>
      <c r="R76" s="16"/>
      <c r="S76" s="7"/>
      <c r="T76" s="26"/>
    </row>
    <row r="77" spans="1:20" x14ac:dyDescent="0.25">
      <c r="A77" s="37"/>
      <c r="B77" s="7"/>
      <c r="C77" s="16"/>
      <c r="D77" s="7"/>
      <c r="E77" s="26"/>
      <c r="F77" s="52"/>
      <c r="G77" s="7"/>
      <c r="H77" s="16"/>
      <c r="I77" s="7"/>
      <c r="J77" s="15"/>
      <c r="K77" s="33"/>
      <c r="L77" s="7"/>
      <c r="M77" s="16"/>
      <c r="N77" s="7"/>
      <c r="O77" s="26"/>
      <c r="P77" s="33"/>
      <c r="Q77" s="7"/>
      <c r="R77" s="16"/>
      <c r="S77" s="7"/>
      <c r="T77" s="26"/>
    </row>
    <row r="78" spans="1:20" x14ac:dyDescent="0.25">
      <c r="A78" s="37"/>
      <c r="B78" s="7"/>
      <c r="C78" s="16"/>
      <c r="D78" s="7"/>
      <c r="E78" s="26"/>
      <c r="F78" s="52"/>
      <c r="G78" s="7"/>
      <c r="H78" s="16"/>
      <c r="I78" s="7"/>
      <c r="J78" s="15"/>
      <c r="K78" s="33"/>
      <c r="L78" s="7"/>
      <c r="M78" s="16"/>
      <c r="N78" s="7"/>
      <c r="O78" s="26"/>
      <c r="P78" s="33"/>
      <c r="Q78" s="7"/>
      <c r="R78" s="16"/>
      <c r="S78" s="7"/>
      <c r="T78" s="26"/>
    </row>
    <row r="79" spans="1:20" x14ac:dyDescent="0.25">
      <c r="A79" s="37"/>
      <c r="B79" s="7"/>
      <c r="C79" s="16"/>
      <c r="D79" s="7"/>
      <c r="E79" s="26"/>
      <c r="F79" s="52"/>
      <c r="G79" s="7"/>
      <c r="H79" s="16"/>
      <c r="I79" s="7"/>
      <c r="J79" s="15"/>
      <c r="K79" s="33"/>
      <c r="L79" s="7"/>
      <c r="M79" s="16"/>
      <c r="N79" s="7"/>
      <c r="O79" s="26"/>
      <c r="P79" s="33"/>
      <c r="Q79" s="7"/>
      <c r="R79" s="16"/>
      <c r="S79" s="7"/>
      <c r="T79" s="26"/>
    </row>
    <row r="80" spans="1:20" x14ac:dyDescent="0.25">
      <c r="A80" s="37"/>
      <c r="B80" s="7"/>
      <c r="C80" s="16"/>
      <c r="D80" s="7"/>
      <c r="E80" s="26"/>
      <c r="F80" s="52"/>
      <c r="G80" s="7"/>
      <c r="H80" s="16"/>
      <c r="I80" s="7"/>
      <c r="J80" s="15"/>
      <c r="K80" s="33"/>
      <c r="L80" s="7"/>
      <c r="M80" s="16"/>
      <c r="N80" s="7"/>
      <c r="O80" s="26"/>
      <c r="P80" s="33"/>
      <c r="Q80" s="7"/>
      <c r="R80" s="16"/>
      <c r="S80" s="7"/>
      <c r="T80" s="26"/>
    </row>
    <row r="81" spans="1:20" x14ac:dyDescent="0.25">
      <c r="A81" s="37"/>
      <c r="B81" s="7"/>
      <c r="C81" s="16"/>
      <c r="D81" s="7"/>
      <c r="E81" s="26"/>
      <c r="F81" s="52"/>
      <c r="G81" s="7"/>
      <c r="H81" s="16"/>
      <c r="I81" s="7"/>
      <c r="J81" s="15"/>
      <c r="K81" s="33"/>
      <c r="L81" s="7"/>
      <c r="M81" s="16"/>
      <c r="N81" s="7"/>
      <c r="O81" s="26"/>
      <c r="P81" s="33"/>
      <c r="Q81" s="7"/>
      <c r="R81" s="16"/>
      <c r="S81" s="7"/>
      <c r="T81" s="26"/>
    </row>
    <row r="82" spans="1:20" x14ac:dyDescent="0.25">
      <c r="A82" s="37"/>
      <c r="B82" s="7"/>
      <c r="C82" s="16"/>
      <c r="D82" s="7"/>
      <c r="E82" s="26"/>
      <c r="F82" s="52"/>
      <c r="G82" s="7"/>
      <c r="H82" s="16"/>
      <c r="I82" s="7"/>
      <c r="J82" s="15"/>
      <c r="K82" s="33"/>
      <c r="L82" s="7"/>
      <c r="M82" s="16"/>
      <c r="N82" s="7"/>
      <c r="O82" s="26"/>
      <c r="P82" s="33"/>
      <c r="Q82" s="7"/>
      <c r="R82" s="16"/>
      <c r="S82" s="7"/>
      <c r="T82" s="26"/>
    </row>
    <row r="83" spans="1:20" x14ac:dyDescent="0.25">
      <c r="A83" s="38"/>
      <c r="B83" s="10"/>
      <c r="C83" s="11"/>
      <c r="D83" s="10"/>
      <c r="E83" s="27"/>
      <c r="F83" s="53"/>
      <c r="G83" s="10"/>
      <c r="H83" s="11"/>
      <c r="I83" s="10"/>
      <c r="J83" s="1"/>
      <c r="K83" s="34"/>
      <c r="L83" s="10"/>
      <c r="M83" s="11"/>
      <c r="N83" s="10"/>
      <c r="O83" s="27"/>
      <c r="P83" s="34"/>
      <c r="Q83" s="10"/>
      <c r="R83" s="11"/>
      <c r="S83" s="10"/>
      <c r="T83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topLeftCell="C1" workbookViewId="0">
      <selection activeCell="M29" sqref="M29"/>
    </sheetView>
  </sheetViews>
  <sheetFormatPr defaultRowHeight="15" x14ac:dyDescent="0.25"/>
  <cols>
    <col min="1" max="1" width="12.42578125" style="39" customWidth="1"/>
    <col min="2" max="2" width="35.140625" customWidth="1"/>
    <col min="3" max="3" width="16.42578125" style="4" customWidth="1"/>
    <col min="4" max="4" width="15.42578125" customWidth="1"/>
    <col min="5" max="5" width="8.7109375" customWidth="1"/>
    <col min="6" max="6" width="12" style="35" customWidth="1"/>
    <col min="7" max="7" width="14.28515625" customWidth="1"/>
    <col min="8" max="8" width="13.7109375" style="4" customWidth="1"/>
    <col min="9" max="9" width="9.28515625" customWidth="1"/>
    <col min="10" max="10" width="7.5703125" customWidth="1"/>
    <col min="11" max="11" width="11.7109375" style="35" customWidth="1"/>
    <col min="12" max="12" width="13.85546875" customWidth="1"/>
    <col min="13" max="13" width="13.5703125" style="4" customWidth="1"/>
    <col min="14" max="14" width="13.140625" customWidth="1"/>
    <col min="15" max="15" width="7.7109375" customWidth="1"/>
    <col min="16" max="16" width="10.7109375" style="35" bestFit="1" customWidth="1"/>
    <col min="17" max="17" width="12.7109375" style="39" customWidth="1"/>
    <col min="18" max="18" width="15.7109375" style="4" customWidth="1"/>
    <col min="19" max="19" width="11.85546875" customWidth="1"/>
    <col min="20" max="20" width="7.7109375" customWidth="1"/>
  </cols>
  <sheetData>
    <row r="2" spans="1:20" ht="21" x14ac:dyDescent="0.35">
      <c r="A2" s="269" t="s">
        <v>99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4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43887</v>
      </c>
      <c r="B5" s="3" t="s">
        <v>422</v>
      </c>
      <c r="C5" s="16">
        <v>5000000</v>
      </c>
      <c r="D5" s="3" t="s">
        <v>423</v>
      </c>
      <c r="E5" s="26" t="s">
        <v>66</v>
      </c>
      <c r="F5" s="52"/>
      <c r="G5" s="3"/>
      <c r="H5" s="16"/>
      <c r="I5" s="3"/>
      <c r="J5" s="15"/>
      <c r="K5" s="28"/>
      <c r="L5" s="29"/>
      <c r="M5" s="13"/>
      <c r="N5" s="3"/>
      <c r="O5" s="30"/>
      <c r="P5" s="33"/>
      <c r="Q5" s="225"/>
      <c r="R5" s="16"/>
      <c r="S5" s="3"/>
      <c r="T5" s="26"/>
    </row>
    <row r="6" spans="1:20" x14ac:dyDescent="0.25">
      <c r="A6" s="37">
        <v>43888</v>
      </c>
      <c r="B6" s="7" t="s">
        <v>424</v>
      </c>
      <c r="C6" s="16">
        <v>3000000</v>
      </c>
      <c r="D6" s="7" t="s">
        <v>284</v>
      </c>
      <c r="E6" s="26" t="s">
        <v>50</v>
      </c>
      <c r="F6" s="52"/>
      <c r="G6" s="7"/>
      <c r="H6" s="16"/>
      <c r="I6" s="7"/>
      <c r="J6" s="15"/>
      <c r="K6" s="33"/>
      <c r="L6" s="7"/>
      <c r="M6" s="16"/>
      <c r="N6" s="7"/>
      <c r="O6" s="26"/>
      <c r="P6" s="33"/>
      <c r="Q6" s="225"/>
      <c r="R6" s="16"/>
      <c r="S6" s="7"/>
      <c r="T6" s="26"/>
    </row>
    <row r="7" spans="1:20" x14ac:dyDescent="0.25">
      <c r="A7" s="37">
        <v>43888</v>
      </c>
      <c r="B7" s="7" t="s">
        <v>425</v>
      </c>
      <c r="C7" s="16">
        <v>7000000</v>
      </c>
      <c r="D7" s="7" t="s">
        <v>284</v>
      </c>
      <c r="E7" s="26" t="s">
        <v>50</v>
      </c>
      <c r="F7" s="52"/>
      <c r="G7" s="7"/>
      <c r="H7" s="16"/>
      <c r="I7" s="7"/>
      <c r="J7" s="15"/>
      <c r="K7" s="33"/>
      <c r="L7" s="7"/>
      <c r="M7" s="16"/>
      <c r="N7" s="7"/>
      <c r="O7" s="26"/>
      <c r="P7" s="33"/>
      <c r="Q7" s="225"/>
      <c r="R7" s="16"/>
      <c r="S7" s="7"/>
      <c r="T7" s="26"/>
    </row>
    <row r="8" spans="1:20" x14ac:dyDescent="0.25">
      <c r="A8" s="54" t="s">
        <v>290</v>
      </c>
      <c r="B8" s="10"/>
      <c r="C8" s="62">
        <f>SUM(C5:C7)</f>
        <v>15000000</v>
      </c>
      <c r="D8" s="10"/>
      <c r="E8" s="27"/>
      <c r="F8" s="53"/>
      <c r="G8" s="10"/>
      <c r="H8" s="62">
        <f>SUM(H5:H7)</f>
        <v>0</v>
      </c>
      <c r="I8" s="10"/>
      <c r="J8" s="1"/>
      <c r="K8" s="34"/>
      <c r="L8" s="10"/>
      <c r="M8" s="62">
        <f>SUM(M5:M7)</f>
        <v>0</v>
      </c>
      <c r="N8" s="10"/>
      <c r="O8" s="27"/>
      <c r="P8" s="34"/>
      <c r="Q8" s="226"/>
      <c r="R8" s="62">
        <f>SUM(R5:R7)</f>
        <v>0</v>
      </c>
      <c r="S8" s="10"/>
      <c r="T8" s="27"/>
    </row>
    <row r="9" spans="1:20" x14ac:dyDescent="0.25">
      <c r="A9" s="37">
        <v>43900</v>
      </c>
      <c r="B9" s="7" t="s">
        <v>426</v>
      </c>
      <c r="C9" s="16">
        <v>30000000</v>
      </c>
      <c r="D9" s="7" t="s">
        <v>274</v>
      </c>
      <c r="E9" s="26" t="s">
        <v>250</v>
      </c>
      <c r="F9" s="52"/>
      <c r="G9" s="7" t="s">
        <v>563</v>
      </c>
      <c r="H9" s="16">
        <v>3660000</v>
      </c>
      <c r="I9" s="7"/>
      <c r="J9" s="15"/>
      <c r="K9" s="33">
        <v>43908</v>
      </c>
      <c r="L9" s="7" t="s">
        <v>304</v>
      </c>
      <c r="M9" s="16">
        <v>40393915</v>
      </c>
      <c r="N9" s="7" t="s">
        <v>280</v>
      </c>
      <c r="O9" s="26" t="s">
        <v>50</v>
      </c>
      <c r="P9" s="33"/>
      <c r="Q9" s="225"/>
      <c r="R9" s="16"/>
      <c r="S9" s="7"/>
      <c r="T9" s="26"/>
    </row>
    <row r="10" spans="1:20" x14ac:dyDescent="0.25">
      <c r="A10" s="37">
        <v>43906</v>
      </c>
      <c r="B10" s="7" t="s">
        <v>23</v>
      </c>
      <c r="C10" s="16">
        <v>79770980</v>
      </c>
      <c r="D10" s="7" t="s">
        <v>275</v>
      </c>
      <c r="E10" s="26" t="s">
        <v>250</v>
      </c>
      <c r="F10" s="52"/>
      <c r="G10" s="7" t="s">
        <v>563</v>
      </c>
      <c r="H10" s="16">
        <v>6160000</v>
      </c>
      <c r="I10" s="7"/>
      <c r="J10" s="15"/>
      <c r="K10" s="33"/>
      <c r="L10" s="7"/>
      <c r="M10" s="16"/>
      <c r="N10" s="7"/>
      <c r="O10" s="26"/>
      <c r="P10" s="33"/>
      <c r="Q10" s="225"/>
      <c r="R10" s="16"/>
      <c r="S10" s="7"/>
      <c r="T10" s="26"/>
    </row>
    <row r="11" spans="1:20" x14ac:dyDescent="0.25">
      <c r="A11" s="37">
        <v>43908</v>
      </c>
      <c r="B11" s="7" t="s">
        <v>311</v>
      </c>
      <c r="C11" s="16">
        <v>1777332</v>
      </c>
      <c r="D11" s="7"/>
      <c r="E11" s="26" t="s">
        <v>250</v>
      </c>
      <c r="F11" s="52"/>
      <c r="G11" s="7" t="s">
        <v>563</v>
      </c>
      <c r="H11" s="16">
        <v>5085000</v>
      </c>
      <c r="I11" s="7"/>
      <c r="J11" s="15"/>
      <c r="K11" s="33"/>
      <c r="L11" s="7"/>
      <c r="M11" s="16"/>
      <c r="N11" s="7"/>
      <c r="O11" s="26"/>
      <c r="P11" s="33"/>
      <c r="Q11" s="225"/>
      <c r="R11" s="16"/>
      <c r="S11" s="7"/>
      <c r="T11" s="26"/>
    </row>
    <row r="12" spans="1:20" x14ac:dyDescent="0.25">
      <c r="A12" s="37">
        <v>43909</v>
      </c>
      <c r="B12" s="7" t="s">
        <v>427</v>
      </c>
      <c r="C12" s="16">
        <v>40500000</v>
      </c>
      <c r="D12" s="7" t="s">
        <v>274</v>
      </c>
      <c r="E12" s="26" t="s">
        <v>50</v>
      </c>
      <c r="F12" s="52"/>
      <c r="G12" s="7" t="s">
        <v>563</v>
      </c>
      <c r="H12" s="16">
        <v>4060000</v>
      </c>
      <c r="I12" s="7"/>
      <c r="J12" s="15"/>
      <c r="K12" s="33"/>
      <c r="L12" s="7"/>
      <c r="M12" s="16"/>
      <c r="N12" s="7"/>
      <c r="O12" s="26"/>
      <c r="P12" s="33"/>
      <c r="Q12" s="225"/>
      <c r="R12" s="16"/>
      <c r="S12" s="7"/>
      <c r="T12" s="26"/>
    </row>
    <row r="13" spans="1:20" x14ac:dyDescent="0.25">
      <c r="A13" s="37">
        <v>43911</v>
      </c>
      <c r="B13" s="7" t="s">
        <v>428</v>
      </c>
      <c r="C13" s="16">
        <v>31911000</v>
      </c>
      <c r="D13" s="7"/>
      <c r="E13" s="26" t="s">
        <v>250</v>
      </c>
      <c r="F13" s="52"/>
      <c r="G13" s="7"/>
      <c r="H13" s="16"/>
      <c r="I13" s="7"/>
      <c r="J13" s="15"/>
      <c r="K13" s="33"/>
      <c r="L13" s="7"/>
      <c r="M13" s="16"/>
      <c r="N13" s="7"/>
      <c r="O13" s="26"/>
      <c r="P13" s="33"/>
      <c r="Q13" s="225"/>
      <c r="R13" s="16"/>
      <c r="S13" s="7"/>
      <c r="T13" s="26"/>
    </row>
    <row r="14" spans="1:20" x14ac:dyDescent="0.25">
      <c r="A14" s="37">
        <v>43915</v>
      </c>
      <c r="B14" s="7" t="s">
        <v>296</v>
      </c>
      <c r="C14" s="16">
        <v>4080000</v>
      </c>
      <c r="D14" s="7" t="s">
        <v>277</v>
      </c>
      <c r="E14" s="26" t="s">
        <v>50</v>
      </c>
      <c r="F14" s="52"/>
      <c r="G14" s="7"/>
      <c r="H14" s="16"/>
      <c r="I14" s="7"/>
      <c r="J14" s="15"/>
      <c r="K14" s="33"/>
      <c r="L14" s="7"/>
      <c r="M14" s="16"/>
      <c r="N14" s="7"/>
      <c r="O14" s="26"/>
      <c r="P14" s="33">
        <v>43915</v>
      </c>
      <c r="Q14" s="225" t="s">
        <v>430</v>
      </c>
      <c r="R14" s="16">
        <v>50000</v>
      </c>
      <c r="S14" s="7" t="s">
        <v>431</v>
      </c>
      <c r="T14" s="26" t="s">
        <v>66</v>
      </c>
    </row>
    <row r="15" spans="1:20" x14ac:dyDescent="0.25">
      <c r="A15" s="37">
        <v>43915</v>
      </c>
      <c r="B15" s="7" t="s">
        <v>298</v>
      </c>
      <c r="C15" s="16">
        <v>45960000</v>
      </c>
      <c r="D15" s="7" t="s">
        <v>277</v>
      </c>
      <c r="E15" s="26" t="s">
        <v>50</v>
      </c>
      <c r="F15" s="52"/>
      <c r="G15" s="7"/>
      <c r="H15" s="16"/>
      <c r="I15" s="7"/>
      <c r="J15" s="15"/>
      <c r="K15" s="33"/>
      <c r="L15" s="7"/>
      <c r="M15" s="16"/>
      <c r="N15" s="7"/>
      <c r="O15" s="26"/>
      <c r="P15" s="33"/>
      <c r="Q15" s="225"/>
      <c r="R15" s="16"/>
      <c r="S15" s="7"/>
      <c r="T15" s="26"/>
    </row>
    <row r="16" spans="1:20" x14ac:dyDescent="0.25">
      <c r="A16" s="37">
        <v>43918</v>
      </c>
      <c r="B16" s="7" t="s">
        <v>299</v>
      </c>
      <c r="C16" s="16">
        <v>3970000</v>
      </c>
      <c r="D16" s="7" t="s">
        <v>280</v>
      </c>
      <c r="E16" s="26" t="s">
        <v>50</v>
      </c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225"/>
      <c r="R16" s="16"/>
      <c r="S16" s="7"/>
      <c r="T16" s="26"/>
    </row>
    <row r="17" spans="1:20" x14ac:dyDescent="0.25">
      <c r="A17" s="37">
        <v>43918</v>
      </c>
      <c r="B17" s="7" t="s">
        <v>429</v>
      </c>
      <c r="C17" s="16">
        <v>54000000</v>
      </c>
      <c r="D17" s="7" t="s">
        <v>274</v>
      </c>
      <c r="E17" s="26" t="s">
        <v>250</v>
      </c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225"/>
      <c r="R17" s="16"/>
      <c r="S17" s="7"/>
      <c r="T17" s="26"/>
    </row>
    <row r="18" spans="1:20" x14ac:dyDescent="0.25">
      <c r="A18" s="37">
        <v>43920</v>
      </c>
      <c r="B18" s="7" t="s">
        <v>15</v>
      </c>
      <c r="C18" s="16">
        <v>50000000</v>
      </c>
      <c r="D18" s="7" t="s">
        <v>274</v>
      </c>
      <c r="E18" s="26" t="s">
        <v>50</v>
      </c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225"/>
      <c r="R18" s="16"/>
      <c r="S18" s="7"/>
      <c r="T18" s="26"/>
    </row>
    <row r="19" spans="1:20" x14ac:dyDescent="0.25">
      <c r="A19" s="54" t="s">
        <v>302</v>
      </c>
      <c r="B19" s="10"/>
      <c r="C19" s="62">
        <f>SUM(C9:C18)</f>
        <v>341969312</v>
      </c>
      <c r="D19" s="10"/>
      <c r="E19" s="27"/>
      <c r="F19" s="53"/>
      <c r="G19" s="10"/>
      <c r="H19" s="62">
        <f>SUM(H9:H18)</f>
        <v>18965000</v>
      </c>
      <c r="I19" s="10"/>
      <c r="J19" s="1"/>
      <c r="K19" s="34"/>
      <c r="L19" s="10"/>
      <c r="M19" s="62">
        <f>SUM(M9:M18)</f>
        <v>40393915</v>
      </c>
      <c r="N19" s="10"/>
      <c r="O19" s="27"/>
      <c r="P19" s="34"/>
      <c r="Q19" s="226"/>
      <c r="R19" s="62">
        <f>SUM(R9:R18)</f>
        <v>50000</v>
      </c>
      <c r="S19" s="10"/>
      <c r="T19" s="27"/>
    </row>
    <row r="20" spans="1:20" x14ac:dyDescent="0.25">
      <c r="A20" s="37">
        <v>43925</v>
      </c>
      <c r="B20" s="7" t="s">
        <v>253</v>
      </c>
      <c r="C20" s="16">
        <v>33320000</v>
      </c>
      <c r="D20" s="7" t="s">
        <v>107</v>
      </c>
      <c r="E20" s="26" t="s">
        <v>50</v>
      </c>
      <c r="F20" s="52">
        <v>43925</v>
      </c>
      <c r="G20" s="7" t="s">
        <v>503</v>
      </c>
      <c r="H20" s="16">
        <v>3031500</v>
      </c>
      <c r="I20" s="7"/>
      <c r="J20" s="15" t="s">
        <v>50</v>
      </c>
      <c r="K20" s="33"/>
      <c r="L20" s="7"/>
      <c r="M20" s="16"/>
      <c r="N20" s="7"/>
      <c r="O20" s="26"/>
      <c r="P20" s="33"/>
      <c r="Q20" s="225"/>
      <c r="R20" s="16"/>
      <c r="S20" s="7"/>
      <c r="T20" s="26"/>
    </row>
    <row r="21" spans="1:20" x14ac:dyDescent="0.25">
      <c r="A21" s="37">
        <v>43928</v>
      </c>
      <c r="B21" s="7" t="s">
        <v>228</v>
      </c>
      <c r="C21" s="16">
        <v>6667650</v>
      </c>
      <c r="D21" s="7" t="s">
        <v>107</v>
      </c>
      <c r="E21" s="26" t="s">
        <v>54</v>
      </c>
      <c r="F21" s="52">
        <v>43935</v>
      </c>
      <c r="G21" s="7" t="s">
        <v>504</v>
      </c>
      <c r="H21" s="16">
        <v>2720000</v>
      </c>
      <c r="I21" s="7"/>
      <c r="J21" s="15" t="s">
        <v>50</v>
      </c>
      <c r="K21" s="33"/>
      <c r="L21" s="7"/>
      <c r="M21" s="16"/>
      <c r="N21" s="7"/>
      <c r="O21" s="26"/>
      <c r="P21" s="33">
        <v>43938</v>
      </c>
      <c r="Q21" s="225" t="s">
        <v>439</v>
      </c>
      <c r="R21" s="16">
        <v>5728500</v>
      </c>
      <c r="S21" s="7" t="s">
        <v>255</v>
      </c>
      <c r="T21" s="26" t="s">
        <v>50</v>
      </c>
    </row>
    <row r="22" spans="1:20" x14ac:dyDescent="0.25">
      <c r="A22" s="37">
        <v>43928</v>
      </c>
      <c r="B22" s="7" t="s">
        <v>432</v>
      </c>
      <c r="C22" s="16">
        <v>2560000</v>
      </c>
      <c r="D22" s="7"/>
      <c r="E22" s="26" t="s">
        <v>66</v>
      </c>
      <c r="F22" s="52">
        <v>43941</v>
      </c>
      <c r="G22" s="7" t="s">
        <v>505</v>
      </c>
      <c r="H22" s="16">
        <v>4158000</v>
      </c>
      <c r="I22" s="7"/>
      <c r="J22" s="15" t="s">
        <v>50</v>
      </c>
      <c r="K22" s="33"/>
      <c r="L22" s="7"/>
      <c r="M22" s="16"/>
      <c r="N22" s="7"/>
      <c r="O22" s="26"/>
      <c r="P22" s="33"/>
      <c r="Q22" s="225"/>
      <c r="R22" s="16"/>
      <c r="S22" s="7"/>
      <c r="T22" s="26"/>
    </row>
    <row r="23" spans="1:20" x14ac:dyDescent="0.25">
      <c r="A23" s="37">
        <v>43929</v>
      </c>
      <c r="B23" s="7" t="s">
        <v>433</v>
      </c>
      <c r="C23" s="16">
        <v>72000000</v>
      </c>
      <c r="D23" s="7" t="s">
        <v>62</v>
      </c>
      <c r="E23" s="26" t="s">
        <v>54</v>
      </c>
      <c r="F23" s="52">
        <v>43948</v>
      </c>
      <c r="G23" s="7" t="s">
        <v>506</v>
      </c>
      <c r="H23" s="16">
        <v>4236000</v>
      </c>
      <c r="I23" s="7"/>
      <c r="J23" s="15" t="s">
        <v>50</v>
      </c>
      <c r="K23" s="33"/>
      <c r="L23" s="7"/>
      <c r="M23" s="16"/>
      <c r="N23" s="7"/>
      <c r="O23" s="26"/>
      <c r="P23" s="33"/>
      <c r="Q23" s="225"/>
      <c r="R23" s="16"/>
      <c r="S23" s="7"/>
      <c r="T23" s="26"/>
    </row>
    <row r="24" spans="1:20" x14ac:dyDescent="0.25">
      <c r="A24" s="37">
        <v>43930</v>
      </c>
      <c r="B24" s="7" t="s">
        <v>434</v>
      </c>
      <c r="C24" s="16">
        <v>55844250</v>
      </c>
      <c r="D24" s="7" t="s">
        <v>62</v>
      </c>
      <c r="E24" s="26" t="s">
        <v>54</v>
      </c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225"/>
      <c r="R24" s="16"/>
      <c r="S24" s="7"/>
      <c r="T24" s="26"/>
    </row>
    <row r="25" spans="1:20" x14ac:dyDescent="0.25">
      <c r="A25" s="37">
        <v>43932</v>
      </c>
      <c r="B25" s="7" t="s">
        <v>435</v>
      </c>
      <c r="C25" s="16">
        <v>2820000</v>
      </c>
      <c r="D25" s="7" t="s">
        <v>436</v>
      </c>
      <c r="E25" s="26" t="s">
        <v>66</v>
      </c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225"/>
      <c r="R25" s="16"/>
      <c r="S25" s="7"/>
      <c r="T25" s="26"/>
    </row>
    <row r="26" spans="1:20" x14ac:dyDescent="0.25">
      <c r="A26" s="37">
        <v>43935</v>
      </c>
      <c r="B26" s="7" t="s">
        <v>296</v>
      </c>
      <c r="C26" s="16">
        <v>17200000</v>
      </c>
      <c r="D26" s="7" t="s">
        <v>107</v>
      </c>
      <c r="E26" s="26" t="s">
        <v>50</v>
      </c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225"/>
      <c r="R26" s="16"/>
      <c r="S26" s="7"/>
      <c r="T26" s="26"/>
    </row>
    <row r="27" spans="1:20" x14ac:dyDescent="0.25">
      <c r="A27" s="37">
        <v>43936</v>
      </c>
      <c r="B27" s="7" t="s">
        <v>437</v>
      </c>
      <c r="C27" s="16">
        <v>16269000</v>
      </c>
      <c r="D27" s="7" t="s">
        <v>107</v>
      </c>
      <c r="E27" s="26" t="s">
        <v>50</v>
      </c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225"/>
      <c r="R27" s="16"/>
      <c r="S27" s="7"/>
      <c r="T27" s="26"/>
    </row>
    <row r="28" spans="1:20" x14ac:dyDescent="0.25">
      <c r="A28" s="37">
        <v>43939</v>
      </c>
      <c r="B28" s="7" t="s">
        <v>261</v>
      </c>
      <c r="C28" s="16">
        <v>40000000</v>
      </c>
      <c r="D28" s="7" t="s">
        <v>107</v>
      </c>
      <c r="E28" s="26" t="s">
        <v>50</v>
      </c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225"/>
      <c r="R28" s="16"/>
      <c r="S28" s="7"/>
      <c r="T28" s="26"/>
    </row>
    <row r="29" spans="1:20" x14ac:dyDescent="0.25">
      <c r="A29" s="37">
        <v>43945</v>
      </c>
      <c r="B29" s="7" t="s">
        <v>438</v>
      </c>
      <c r="C29" s="16">
        <v>1800000</v>
      </c>
      <c r="D29" s="7" t="s">
        <v>62</v>
      </c>
      <c r="E29" s="26" t="s">
        <v>50</v>
      </c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225"/>
      <c r="R29" s="16"/>
      <c r="S29" s="7"/>
      <c r="T29" s="26"/>
    </row>
    <row r="30" spans="1:20" x14ac:dyDescent="0.25">
      <c r="A30" s="37">
        <v>43948</v>
      </c>
      <c r="B30" s="7" t="s">
        <v>377</v>
      </c>
      <c r="C30" s="16">
        <v>6480000</v>
      </c>
      <c r="D30" s="7" t="s">
        <v>107</v>
      </c>
      <c r="E30" s="26" t="s">
        <v>50</v>
      </c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225"/>
      <c r="R30" s="16"/>
      <c r="S30" s="7"/>
      <c r="T30" s="26"/>
    </row>
    <row r="31" spans="1:20" x14ac:dyDescent="0.25">
      <c r="A31" s="37">
        <v>43949</v>
      </c>
      <c r="B31" s="7" t="s">
        <v>270</v>
      </c>
      <c r="C31" s="16">
        <v>1850000</v>
      </c>
      <c r="D31" s="7" t="s">
        <v>436</v>
      </c>
      <c r="E31" s="26" t="s">
        <v>50</v>
      </c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225"/>
      <c r="R31" s="16"/>
      <c r="S31" s="7"/>
      <c r="T31" s="26"/>
    </row>
    <row r="32" spans="1:20" x14ac:dyDescent="0.25">
      <c r="A32" s="54" t="s">
        <v>306</v>
      </c>
      <c r="B32" s="10"/>
      <c r="C32" s="62">
        <f>SUM(C20:C31)</f>
        <v>256810900</v>
      </c>
      <c r="D32" s="10"/>
      <c r="E32" s="27"/>
      <c r="F32" s="53"/>
      <c r="G32" s="10"/>
      <c r="H32" s="62">
        <f>SUM(H20:H31)</f>
        <v>14145500</v>
      </c>
      <c r="I32" s="10"/>
      <c r="J32" s="1"/>
      <c r="K32" s="34"/>
      <c r="L32" s="10"/>
      <c r="M32" s="62">
        <f>SUM(M20:M31)</f>
        <v>0</v>
      </c>
      <c r="N32" s="10"/>
      <c r="O32" s="27"/>
      <c r="P32" s="34"/>
      <c r="Q32" s="226"/>
      <c r="R32" s="62">
        <f>SUM(R20:R31)</f>
        <v>5728500</v>
      </c>
      <c r="S32" s="10"/>
      <c r="T32" s="27"/>
    </row>
    <row r="33" spans="1:20" x14ac:dyDescent="0.25">
      <c r="A33" s="37">
        <v>43963</v>
      </c>
      <c r="B33" s="7" t="s">
        <v>298</v>
      </c>
      <c r="C33" s="16">
        <v>71904000</v>
      </c>
      <c r="D33" s="7" t="s">
        <v>107</v>
      </c>
      <c r="E33" s="26" t="s">
        <v>50</v>
      </c>
      <c r="F33" s="52">
        <v>43969</v>
      </c>
      <c r="G33" s="7" t="s">
        <v>507</v>
      </c>
      <c r="H33" s="16">
        <v>940000</v>
      </c>
      <c r="I33" s="7"/>
      <c r="J33" s="15" t="s">
        <v>50</v>
      </c>
      <c r="K33" s="33"/>
      <c r="L33" s="7"/>
      <c r="M33" s="16"/>
      <c r="N33" s="7"/>
      <c r="O33" s="26"/>
      <c r="P33" s="33">
        <v>43955</v>
      </c>
      <c r="Q33" s="225" t="s">
        <v>441</v>
      </c>
      <c r="R33" s="16">
        <v>3000000</v>
      </c>
      <c r="S33" s="7" t="s">
        <v>255</v>
      </c>
      <c r="T33" s="26" t="s">
        <v>440</v>
      </c>
    </row>
    <row r="34" spans="1:20" x14ac:dyDescent="0.25">
      <c r="A34" s="37">
        <v>43977</v>
      </c>
      <c r="B34" s="7" t="s">
        <v>15</v>
      </c>
      <c r="C34" s="16">
        <v>63590000</v>
      </c>
      <c r="D34" s="7"/>
      <c r="E34" s="26" t="s">
        <v>50</v>
      </c>
      <c r="F34" s="52">
        <v>43976</v>
      </c>
      <c r="G34" s="7" t="s">
        <v>568</v>
      </c>
      <c r="H34" s="16">
        <v>1290000</v>
      </c>
      <c r="I34" s="7"/>
      <c r="J34" s="15"/>
      <c r="K34" s="33"/>
      <c r="L34" s="7"/>
      <c r="M34" s="16"/>
      <c r="N34" s="7"/>
      <c r="O34" s="26"/>
      <c r="P34" s="33"/>
      <c r="Q34" s="225"/>
      <c r="R34" s="16"/>
      <c r="S34" s="7"/>
      <c r="T34" s="26"/>
    </row>
    <row r="35" spans="1:20" x14ac:dyDescent="0.25">
      <c r="A35" s="37">
        <v>43979</v>
      </c>
      <c r="B35" s="7" t="s">
        <v>228</v>
      </c>
      <c r="C35" s="16">
        <v>8211462</v>
      </c>
      <c r="D35" s="7"/>
      <c r="E35" s="26" t="s">
        <v>66</v>
      </c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>
        <v>43981</v>
      </c>
      <c r="Q35" s="225" t="s">
        <v>283</v>
      </c>
      <c r="R35" s="16">
        <v>250750</v>
      </c>
      <c r="S35" s="7" t="s">
        <v>442</v>
      </c>
      <c r="T35" s="26" t="s">
        <v>50</v>
      </c>
    </row>
    <row r="36" spans="1:20" x14ac:dyDescent="0.25">
      <c r="A36" s="37">
        <v>43980</v>
      </c>
      <c r="B36" s="7" t="s">
        <v>297</v>
      </c>
      <c r="C36" s="16">
        <v>72000000</v>
      </c>
      <c r="D36" s="7" t="s">
        <v>62</v>
      </c>
      <c r="E36" s="26" t="s">
        <v>50</v>
      </c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225"/>
      <c r="R36" s="16"/>
      <c r="S36" s="7"/>
      <c r="T36" s="26"/>
    </row>
    <row r="37" spans="1:20" x14ac:dyDescent="0.25">
      <c r="A37" s="37">
        <v>43981</v>
      </c>
      <c r="B37" s="7" t="s">
        <v>331</v>
      </c>
      <c r="C37" s="16">
        <v>30403600</v>
      </c>
      <c r="D37" s="7" t="s">
        <v>107</v>
      </c>
      <c r="E37" s="26" t="s">
        <v>50</v>
      </c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225"/>
      <c r="R37" s="16"/>
      <c r="S37" s="7"/>
      <c r="T37" s="26"/>
    </row>
    <row r="38" spans="1:20" x14ac:dyDescent="0.25">
      <c r="A38" s="37">
        <v>43981</v>
      </c>
      <c r="B38" s="7" t="s">
        <v>261</v>
      </c>
      <c r="C38" s="16">
        <v>85489700</v>
      </c>
      <c r="D38" s="7" t="s">
        <v>107</v>
      </c>
      <c r="E38" s="26" t="s">
        <v>50</v>
      </c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225"/>
      <c r="R38" s="16"/>
      <c r="S38" s="7"/>
      <c r="T38" s="26"/>
    </row>
    <row r="39" spans="1:20" x14ac:dyDescent="0.25">
      <c r="A39" s="54" t="s">
        <v>309</v>
      </c>
      <c r="B39" s="10"/>
      <c r="C39" s="62">
        <f>SUM(C33:C38)</f>
        <v>331598762</v>
      </c>
      <c r="D39" s="10"/>
      <c r="E39" s="27"/>
      <c r="F39" s="53"/>
      <c r="G39" s="10"/>
      <c r="H39" s="62">
        <f>SUM(H33:H38)</f>
        <v>2230000</v>
      </c>
      <c r="I39" s="10"/>
      <c r="J39" s="1"/>
      <c r="K39" s="34"/>
      <c r="L39" s="10"/>
      <c r="M39" s="62">
        <f>SUM(M33:M38)</f>
        <v>0</v>
      </c>
      <c r="N39" s="10"/>
      <c r="O39" s="27"/>
      <c r="P39" s="34"/>
      <c r="Q39" s="226"/>
      <c r="R39" s="62">
        <f>SUM(R33:R38)</f>
        <v>3250750</v>
      </c>
      <c r="S39" s="10"/>
      <c r="T39" s="27"/>
    </row>
    <row r="40" spans="1:20" x14ac:dyDescent="0.25">
      <c r="A40" s="37">
        <v>43983</v>
      </c>
      <c r="B40" s="3" t="s">
        <v>100</v>
      </c>
      <c r="C40" s="16">
        <v>8211462</v>
      </c>
      <c r="D40" s="3" t="s">
        <v>107</v>
      </c>
      <c r="E40" s="26" t="s">
        <v>54</v>
      </c>
      <c r="F40" s="52">
        <v>43983</v>
      </c>
      <c r="G40" s="3" t="s">
        <v>206</v>
      </c>
      <c r="H40" s="16">
        <v>300000</v>
      </c>
      <c r="I40" s="3"/>
      <c r="J40" s="15"/>
      <c r="K40" s="28"/>
      <c r="L40" s="29"/>
      <c r="M40" s="13"/>
      <c r="N40" s="3"/>
      <c r="O40" s="30"/>
      <c r="P40" s="33"/>
      <c r="Q40" s="225"/>
      <c r="R40" s="16"/>
      <c r="S40" s="3"/>
      <c r="T40" s="26"/>
    </row>
    <row r="41" spans="1:20" x14ac:dyDescent="0.25">
      <c r="A41" s="37">
        <v>43984</v>
      </c>
      <c r="B41" s="7" t="s">
        <v>101</v>
      </c>
      <c r="C41" s="16">
        <v>544500</v>
      </c>
      <c r="D41" s="7" t="s">
        <v>107</v>
      </c>
      <c r="E41" s="26" t="s">
        <v>50</v>
      </c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225"/>
      <c r="R41" s="16"/>
      <c r="S41" s="7"/>
      <c r="T41" s="26"/>
    </row>
    <row r="42" spans="1:20" x14ac:dyDescent="0.25">
      <c r="A42" s="37">
        <v>43988</v>
      </c>
      <c r="B42" s="7" t="s">
        <v>102</v>
      </c>
      <c r="C42" s="16">
        <v>14280000</v>
      </c>
      <c r="D42" s="7" t="s">
        <v>107</v>
      </c>
      <c r="E42" s="26" t="s">
        <v>50</v>
      </c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225"/>
      <c r="R42" s="16"/>
      <c r="S42" s="7"/>
      <c r="T42" s="26"/>
    </row>
    <row r="43" spans="1:20" x14ac:dyDescent="0.25">
      <c r="A43" s="37">
        <v>43990</v>
      </c>
      <c r="B43" s="7" t="s">
        <v>103</v>
      </c>
      <c r="C43" s="16">
        <v>11990000</v>
      </c>
      <c r="D43" s="7" t="s">
        <v>22</v>
      </c>
      <c r="E43" s="26" t="s">
        <v>54</v>
      </c>
      <c r="F43" s="52"/>
      <c r="G43" s="122">
        <f>'11.NVG'!C19</f>
        <v>341969312</v>
      </c>
      <c r="H43" s="16"/>
      <c r="I43" s="7"/>
      <c r="J43" s="15"/>
      <c r="K43" s="33"/>
      <c r="L43" s="7"/>
      <c r="M43" s="16"/>
      <c r="N43" s="7"/>
      <c r="O43" s="26"/>
      <c r="P43" s="33"/>
      <c r="Q43" s="225"/>
      <c r="R43" s="16"/>
      <c r="S43" s="7"/>
      <c r="T43" s="26"/>
    </row>
    <row r="44" spans="1:20" x14ac:dyDescent="0.25">
      <c r="A44" s="37">
        <v>43992</v>
      </c>
      <c r="B44" s="7" t="s">
        <v>104</v>
      </c>
      <c r="C44" s="16">
        <v>93671247</v>
      </c>
      <c r="D44" s="7" t="s">
        <v>62</v>
      </c>
      <c r="E44" s="26" t="s">
        <v>54</v>
      </c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225"/>
      <c r="R44" s="16"/>
      <c r="S44" s="7"/>
      <c r="T44" s="26"/>
    </row>
    <row r="45" spans="1:20" x14ac:dyDescent="0.25">
      <c r="A45" s="37">
        <v>43994</v>
      </c>
      <c r="B45" s="7" t="s">
        <v>105</v>
      </c>
      <c r="C45" s="16">
        <v>56431000</v>
      </c>
      <c r="D45" s="7" t="s">
        <v>108</v>
      </c>
      <c r="E45" s="26" t="s">
        <v>50</v>
      </c>
      <c r="F45" s="52"/>
      <c r="G45" s="7"/>
      <c r="H45" s="16"/>
      <c r="I45" s="7"/>
      <c r="J45" s="15"/>
      <c r="K45" s="33"/>
      <c r="L45" s="7"/>
      <c r="M45" s="16"/>
      <c r="N45" s="7"/>
      <c r="O45" s="26"/>
      <c r="P45" s="33"/>
      <c r="Q45" s="225"/>
      <c r="R45" s="16"/>
      <c r="S45" s="7"/>
      <c r="T45" s="26"/>
    </row>
    <row r="46" spans="1:20" x14ac:dyDescent="0.25">
      <c r="A46" s="37">
        <v>44012</v>
      </c>
      <c r="B46" s="7" t="s">
        <v>106</v>
      </c>
      <c r="C46" s="16">
        <v>27750000</v>
      </c>
      <c r="D46" s="7" t="s">
        <v>109</v>
      </c>
      <c r="E46" s="26" t="s">
        <v>50</v>
      </c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225"/>
      <c r="R46" s="16"/>
      <c r="S46" s="7"/>
      <c r="T46" s="26"/>
    </row>
    <row r="47" spans="1:20" x14ac:dyDescent="0.25">
      <c r="A47" s="54" t="s">
        <v>110</v>
      </c>
      <c r="B47" s="10"/>
      <c r="C47" s="62">
        <f>SUM(C40:C46)</f>
        <v>212878209</v>
      </c>
      <c r="D47" s="10"/>
      <c r="E47" s="27"/>
      <c r="F47" s="53"/>
      <c r="G47" s="10"/>
      <c r="H47" s="62">
        <f>SUM(H40:H46)</f>
        <v>300000</v>
      </c>
      <c r="I47" s="10"/>
      <c r="J47" s="1"/>
      <c r="K47" s="34"/>
      <c r="L47" s="10"/>
      <c r="M47" s="62">
        <f>SUM(M40:M46)</f>
        <v>0</v>
      </c>
      <c r="N47" s="10"/>
      <c r="O47" s="27"/>
      <c r="P47" s="34"/>
      <c r="Q47" s="226"/>
      <c r="R47" s="62">
        <f>SUM(R40:R46)</f>
        <v>0</v>
      </c>
      <c r="S47" s="10"/>
      <c r="T47" s="27"/>
    </row>
    <row r="48" spans="1:20" x14ac:dyDescent="0.25">
      <c r="A48" s="37">
        <v>44022</v>
      </c>
      <c r="B48" s="7" t="s">
        <v>525</v>
      </c>
      <c r="C48" s="16">
        <v>38409250</v>
      </c>
      <c r="D48" s="7" t="s">
        <v>526</v>
      </c>
      <c r="E48" s="26" t="s">
        <v>54</v>
      </c>
      <c r="F48" s="52"/>
      <c r="G48" s="7"/>
      <c r="H48" s="16"/>
      <c r="I48" s="7"/>
      <c r="J48" s="15"/>
      <c r="K48" s="33"/>
      <c r="L48" s="7"/>
      <c r="M48" s="16"/>
      <c r="N48" s="7"/>
      <c r="O48" s="26"/>
      <c r="P48" s="33"/>
      <c r="Q48" s="225"/>
      <c r="R48" s="16"/>
      <c r="S48" s="7"/>
      <c r="T48" s="26"/>
    </row>
    <row r="49" spans="1:20" x14ac:dyDescent="0.25">
      <c r="A49" s="37"/>
      <c r="B49" s="7"/>
      <c r="C49" s="16"/>
      <c r="D49" s="7"/>
      <c r="E49" s="26"/>
      <c r="F49" s="52"/>
      <c r="G49" s="7"/>
      <c r="H49" s="16"/>
      <c r="I49" s="7"/>
      <c r="J49" s="15"/>
      <c r="K49" s="33"/>
      <c r="L49" s="7"/>
      <c r="M49" s="16"/>
      <c r="N49" s="7"/>
      <c r="O49" s="26"/>
      <c r="P49" s="33"/>
      <c r="Q49" s="225"/>
      <c r="R49" s="16"/>
      <c r="S49" s="7"/>
      <c r="T49" s="26"/>
    </row>
    <row r="50" spans="1:20" x14ac:dyDescent="0.25">
      <c r="A50" s="54" t="s">
        <v>511</v>
      </c>
      <c r="B50" s="10"/>
      <c r="C50" s="62">
        <f>SUM(C48:C49)</f>
        <v>38409250</v>
      </c>
      <c r="D50" s="10"/>
      <c r="E50" s="27"/>
      <c r="F50" s="53"/>
      <c r="G50" s="10"/>
      <c r="H50" s="62">
        <f>SUM(H48:H49)</f>
        <v>0</v>
      </c>
      <c r="I50" s="10"/>
      <c r="J50" s="1"/>
      <c r="K50" s="34"/>
      <c r="L50" s="10"/>
      <c r="M50" s="62">
        <f>SUM(M48:M49)</f>
        <v>0</v>
      </c>
      <c r="N50" s="10"/>
      <c r="O50" s="27"/>
      <c r="P50" s="34"/>
      <c r="Q50" s="226"/>
      <c r="R50" s="62">
        <f>SUM(R48:R49)</f>
        <v>0</v>
      </c>
      <c r="S50" s="10"/>
      <c r="T50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>
      <selection activeCell="K27" sqref="K27"/>
    </sheetView>
  </sheetViews>
  <sheetFormatPr defaultRowHeight="15" x14ac:dyDescent="0.25"/>
  <cols>
    <col min="1" max="1" width="11.42578125" style="39" customWidth="1"/>
    <col min="2" max="2" width="15.5703125" customWidth="1"/>
    <col min="3" max="3" width="14.5703125" style="4" customWidth="1"/>
    <col min="4" max="4" width="15.42578125" customWidth="1"/>
    <col min="5" max="5" width="7.140625" customWidth="1"/>
    <col min="6" max="6" width="14.28515625" style="35" customWidth="1"/>
    <col min="7" max="7" width="14.28515625" customWidth="1"/>
    <col min="8" max="8" width="14.28515625" style="4" customWidth="1"/>
    <col min="9" max="9" width="14.28515625" customWidth="1"/>
    <col min="10" max="10" width="7.28515625" customWidth="1"/>
    <col min="11" max="11" width="11.7109375" style="35" customWidth="1"/>
    <col min="12" max="12" width="23.140625" customWidth="1"/>
    <col min="13" max="13" width="13.5703125" style="4" customWidth="1"/>
    <col min="14" max="14" width="13.140625" customWidth="1"/>
    <col min="15" max="15" width="8.42578125" customWidth="1"/>
    <col min="16" max="16" width="11.7109375" style="35" customWidth="1"/>
    <col min="17" max="17" width="47.140625" bestFit="1" customWidth="1"/>
    <col min="18" max="18" width="13.85546875" style="4" customWidth="1"/>
    <col min="19" max="19" width="15.5703125" customWidth="1"/>
    <col min="20" max="20" width="7.140625" customWidth="1"/>
  </cols>
  <sheetData>
    <row r="2" spans="1:20" ht="21" x14ac:dyDescent="0.35">
      <c r="A2" s="269" t="s">
        <v>166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43886</v>
      </c>
      <c r="B5" s="3" t="s">
        <v>349</v>
      </c>
      <c r="C5" s="16">
        <v>2000000</v>
      </c>
      <c r="D5" s="3"/>
      <c r="E5" s="26" t="s">
        <v>50</v>
      </c>
      <c r="F5" s="52"/>
      <c r="G5" s="3"/>
      <c r="H5" s="16"/>
      <c r="I5" s="3"/>
      <c r="J5" s="15"/>
      <c r="K5" s="28"/>
      <c r="L5" s="29"/>
      <c r="M5" s="13"/>
      <c r="N5" s="3"/>
      <c r="O5" s="30"/>
      <c r="P5" s="33">
        <v>43878</v>
      </c>
      <c r="Q5" s="7" t="s">
        <v>353</v>
      </c>
      <c r="R5" s="16">
        <v>2000000</v>
      </c>
      <c r="S5" s="3" t="s">
        <v>354</v>
      </c>
      <c r="T5" s="26" t="s">
        <v>50</v>
      </c>
    </row>
    <row r="6" spans="1:20" x14ac:dyDescent="0.25">
      <c r="A6" s="37">
        <v>43889</v>
      </c>
      <c r="B6" s="7" t="s">
        <v>350</v>
      </c>
      <c r="C6" s="16">
        <v>2140000</v>
      </c>
      <c r="D6" s="7" t="s">
        <v>275</v>
      </c>
      <c r="E6" s="26" t="s">
        <v>50</v>
      </c>
      <c r="F6" s="52"/>
      <c r="G6" s="7"/>
      <c r="H6" s="16"/>
      <c r="I6" s="7"/>
      <c r="J6" s="15"/>
      <c r="K6" s="28"/>
      <c r="L6" s="106"/>
      <c r="M6" s="13"/>
      <c r="N6" s="7"/>
      <c r="O6" s="30"/>
      <c r="P6" s="33">
        <v>43881</v>
      </c>
      <c r="Q6" s="7" t="s">
        <v>355</v>
      </c>
      <c r="R6" s="16">
        <v>2000000</v>
      </c>
      <c r="S6" s="7" t="s">
        <v>356</v>
      </c>
      <c r="T6" s="26" t="s">
        <v>50</v>
      </c>
    </row>
    <row r="7" spans="1:20" x14ac:dyDescent="0.25">
      <c r="A7" s="37">
        <v>43880</v>
      </c>
      <c r="B7" s="7" t="s">
        <v>350</v>
      </c>
      <c r="C7" s="16">
        <v>8572000</v>
      </c>
      <c r="D7" s="7" t="s">
        <v>275</v>
      </c>
      <c r="E7" s="26" t="s">
        <v>50</v>
      </c>
      <c r="F7" s="52"/>
      <c r="G7" s="7"/>
      <c r="H7" s="16"/>
      <c r="I7" s="7"/>
      <c r="J7" s="15"/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37">
        <v>43886</v>
      </c>
      <c r="B8" s="7" t="s">
        <v>351</v>
      </c>
      <c r="C8" s="16">
        <v>2000000</v>
      </c>
      <c r="D8" s="7" t="s">
        <v>275</v>
      </c>
      <c r="E8" s="26" t="s">
        <v>50</v>
      </c>
      <c r="F8" s="52"/>
      <c r="G8" s="7"/>
      <c r="H8" s="16"/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37">
        <v>43886</v>
      </c>
      <c r="B9" s="7" t="s">
        <v>352</v>
      </c>
      <c r="C9" s="16">
        <v>1620000</v>
      </c>
      <c r="D9" s="7" t="s">
        <v>275</v>
      </c>
      <c r="E9" s="26" t="s">
        <v>50</v>
      </c>
      <c r="F9" s="52"/>
      <c r="G9" s="7"/>
      <c r="H9" s="16"/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54" t="s">
        <v>290</v>
      </c>
      <c r="B10" s="10"/>
      <c r="C10" s="62">
        <f>SUM(C5:C9)</f>
        <v>16332000</v>
      </c>
      <c r="D10" s="10"/>
      <c r="E10" s="27"/>
      <c r="F10" s="53"/>
      <c r="G10" s="10"/>
      <c r="H10" s="62">
        <f>SUM(H5:H9)</f>
        <v>0</v>
      </c>
      <c r="I10" s="10"/>
      <c r="J10" s="1"/>
      <c r="K10" s="34"/>
      <c r="L10" s="10"/>
      <c r="M10" s="62">
        <f>SUM(M5:M9)</f>
        <v>0</v>
      </c>
      <c r="N10" s="10"/>
      <c r="O10" s="27"/>
      <c r="P10" s="34"/>
      <c r="Q10" s="10"/>
      <c r="R10" s="62">
        <f>SUM(R5:R9)</f>
        <v>4000000</v>
      </c>
      <c r="S10" s="10"/>
      <c r="T10" s="27"/>
    </row>
    <row r="11" spans="1:20" x14ac:dyDescent="0.25">
      <c r="A11" s="70">
        <v>43893</v>
      </c>
      <c r="B11" s="7" t="s">
        <v>357</v>
      </c>
      <c r="C11" s="67">
        <v>8780000</v>
      </c>
      <c r="D11" s="7" t="s">
        <v>275</v>
      </c>
      <c r="E11" s="26" t="s">
        <v>50</v>
      </c>
      <c r="F11" s="52"/>
      <c r="G11" s="7"/>
      <c r="H11" s="41"/>
      <c r="I11" s="7"/>
      <c r="J11" s="15"/>
      <c r="K11" s="33"/>
      <c r="L11" s="7"/>
      <c r="M11" s="41"/>
      <c r="N11" s="7"/>
      <c r="O11" s="26"/>
      <c r="P11" s="33"/>
      <c r="Q11" s="7"/>
      <c r="R11" s="41"/>
      <c r="S11" s="7"/>
      <c r="T11" s="26"/>
    </row>
    <row r="12" spans="1:20" x14ac:dyDescent="0.25">
      <c r="A12" s="70">
        <v>43896</v>
      </c>
      <c r="B12" s="7" t="s">
        <v>23</v>
      </c>
      <c r="C12" s="67">
        <v>3800000</v>
      </c>
      <c r="D12" s="7" t="s">
        <v>275</v>
      </c>
      <c r="E12" s="26" t="s">
        <v>50</v>
      </c>
      <c r="F12" s="52"/>
      <c r="G12" s="7"/>
      <c r="H12" s="41"/>
      <c r="I12" s="7"/>
      <c r="J12" s="15"/>
      <c r="K12" s="33"/>
      <c r="L12" s="7"/>
      <c r="M12" s="41"/>
      <c r="N12" s="7"/>
      <c r="O12" s="26"/>
      <c r="P12" s="33"/>
      <c r="Q12" s="7"/>
      <c r="R12" s="41"/>
      <c r="S12" s="7"/>
      <c r="T12" s="26"/>
    </row>
    <row r="13" spans="1:20" x14ac:dyDescent="0.25">
      <c r="A13" s="70">
        <v>43896</v>
      </c>
      <c r="B13" s="7" t="s">
        <v>452</v>
      </c>
      <c r="C13" s="67">
        <v>1000000</v>
      </c>
      <c r="D13" s="7" t="s">
        <v>275</v>
      </c>
      <c r="E13" s="26" t="s">
        <v>50</v>
      </c>
      <c r="F13" s="52"/>
      <c r="G13" s="7"/>
      <c r="H13" s="41"/>
      <c r="I13" s="7"/>
      <c r="J13" s="15"/>
      <c r="K13" s="33"/>
      <c r="L13" s="7"/>
      <c r="M13" s="41"/>
      <c r="N13" s="7"/>
      <c r="O13" s="26"/>
      <c r="P13" s="33"/>
      <c r="Q13" s="7"/>
      <c r="R13" s="41"/>
      <c r="S13" s="7"/>
      <c r="T13" s="26"/>
    </row>
    <row r="14" spans="1:20" x14ac:dyDescent="0.25">
      <c r="A14" s="70">
        <v>43908</v>
      </c>
      <c r="B14" s="7" t="s">
        <v>311</v>
      </c>
      <c r="C14" s="67">
        <v>1100000</v>
      </c>
      <c r="D14" s="7"/>
      <c r="E14" s="26" t="s">
        <v>250</v>
      </c>
      <c r="F14" s="52"/>
      <c r="G14" s="7"/>
      <c r="H14" s="41"/>
      <c r="I14" s="7"/>
      <c r="J14" s="15"/>
      <c r="K14" s="33"/>
      <c r="L14" s="7"/>
      <c r="M14" s="41"/>
      <c r="N14" s="7"/>
      <c r="O14" s="26"/>
      <c r="P14" s="33"/>
      <c r="Q14" s="7"/>
      <c r="R14" s="41"/>
      <c r="S14" s="7"/>
      <c r="T14" s="26"/>
    </row>
    <row r="15" spans="1:20" x14ac:dyDescent="0.25">
      <c r="A15" s="70">
        <v>43909</v>
      </c>
      <c r="B15" s="7" t="s">
        <v>358</v>
      </c>
      <c r="C15" s="67">
        <v>7700000</v>
      </c>
      <c r="D15" s="7" t="s">
        <v>275</v>
      </c>
      <c r="E15" s="26" t="s">
        <v>250</v>
      </c>
      <c r="F15" s="52"/>
      <c r="G15" s="7"/>
      <c r="H15" s="41"/>
      <c r="I15" s="7"/>
      <c r="J15" s="15"/>
      <c r="K15" s="33"/>
      <c r="L15" s="7"/>
      <c r="M15" s="41"/>
      <c r="N15" s="7"/>
      <c r="O15" s="26"/>
      <c r="P15" s="33"/>
      <c r="Q15" s="7"/>
      <c r="R15" s="41"/>
      <c r="S15" s="7"/>
      <c r="T15" s="26"/>
    </row>
    <row r="16" spans="1:20" x14ac:dyDescent="0.25">
      <c r="A16" s="70">
        <v>43909</v>
      </c>
      <c r="B16" s="7" t="s">
        <v>351</v>
      </c>
      <c r="C16" s="67">
        <v>4250000</v>
      </c>
      <c r="D16" s="7" t="s">
        <v>275</v>
      </c>
      <c r="E16" s="26" t="s">
        <v>50</v>
      </c>
      <c r="F16" s="52"/>
      <c r="G16" s="7"/>
      <c r="H16" s="41"/>
      <c r="I16" s="7"/>
      <c r="J16" s="15"/>
      <c r="K16" s="33"/>
      <c r="L16" s="7"/>
      <c r="M16" s="41"/>
      <c r="N16" s="7"/>
      <c r="O16" s="26"/>
      <c r="P16" s="33"/>
      <c r="Q16" s="7"/>
      <c r="R16" s="41"/>
      <c r="S16" s="7"/>
      <c r="T16" s="26"/>
    </row>
    <row r="17" spans="1:20" x14ac:dyDescent="0.25">
      <c r="A17" s="54" t="s">
        <v>302</v>
      </c>
      <c r="B17" s="10"/>
      <c r="C17" s="62">
        <f>SUM(C11:C16)</f>
        <v>26630000</v>
      </c>
      <c r="D17" s="10"/>
      <c r="E17" s="27"/>
      <c r="F17" s="53"/>
      <c r="G17" s="10"/>
      <c r="H17" s="62">
        <f>SUM(H11:H16)</f>
        <v>0</v>
      </c>
      <c r="I17" s="10"/>
      <c r="J17" s="1"/>
      <c r="K17" s="34"/>
      <c r="L17" s="10"/>
      <c r="M17" s="62">
        <f>SUM(M11:M16)</f>
        <v>0</v>
      </c>
      <c r="N17" s="10"/>
      <c r="O17" s="27"/>
      <c r="P17" s="34"/>
      <c r="Q17" s="10"/>
      <c r="R17" s="62">
        <f>SUM(R11:R16)</f>
        <v>0</v>
      </c>
      <c r="S17" s="10"/>
      <c r="T17" s="27"/>
    </row>
    <row r="18" spans="1:20" x14ac:dyDescent="0.25">
      <c r="A18" s="37"/>
      <c r="B18" s="7"/>
      <c r="C18" s="16"/>
      <c r="D18" s="7"/>
      <c r="E18" s="26"/>
      <c r="F18" s="52"/>
      <c r="G18" s="7"/>
      <c r="H18" s="16"/>
      <c r="I18" s="7"/>
      <c r="J18" s="15"/>
      <c r="K18" s="28"/>
      <c r="L18" s="106"/>
      <c r="M18" s="13"/>
      <c r="N18" s="7"/>
      <c r="O18" s="30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6"/>
      <c r="I19" s="7"/>
      <c r="J19" s="15"/>
      <c r="K19" s="28"/>
      <c r="L19" s="106"/>
      <c r="M19" s="13"/>
      <c r="N19" s="7"/>
      <c r="O19" s="30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6"/>
      <c r="I20" s="7"/>
      <c r="J20" s="15"/>
      <c r="K20" s="28"/>
      <c r="L20" s="106"/>
      <c r="M20" s="13"/>
      <c r="N20" s="7"/>
      <c r="O20" s="30"/>
      <c r="P20" s="33"/>
      <c r="Q20" s="7"/>
      <c r="R20" s="16"/>
      <c r="S20" s="7"/>
      <c r="T20" s="26"/>
    </row>
    <row r="21" spans="1:20" x14ac:dyDescent="0.25">
      <c r="A21" s="54"/>
      <c r="B21" s="10"/>
      <c r="C21" s="62">
        <f>SUM(C18:C20)</f>
        <v>0</v>
      </c>
      <c r="D21" s="10"/>
      <c r="E21" s="27"/>
      <c r="F21" s="53"/>
      <c r="G21" s="10"/>
      <c r="H21" s="62">
        <f>SUM(H18:H20)</f>
        <v>0</v>
      </c>
      <c r="I21" s="10"/>
      <c r="J21" s="1"/>
      <c r="K21" s="34"/>
      <c r="L21" s="10"/>
      <c r="M21" s="62">
        <f>SUM(M5:M5)</f>
        <v>0</v>
      </c>
      <c r="N21" s="10"/>
      <c r="O21" s="27"/>
      <c r="P21" s="34"/>
      <c r="Q21" s="10"/>
      <c r="R21" s="62">
        <f>SUM(R18:R20)</f>
        <v>0</v>
      </c>
      <c r="S21" s="10"/>
      <c r="T21" s="27"/>
    </row>
    <row r="22" spans="1:20" x14ac:dyDescent="0.25">
      <c r="A22" s="37"/>
      <c r="B22" s="7"/>
      <c r="C22" s="16"/>
      <c r="D22" s="7"/>
      <c r="E22" s="26"/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8"/>
      <c r="B44" s="10"/>
      <c r="C44" s="11"/>
      <c r="D44" s="10"/>
      <c r="E44" s="27"/>
      <c r="F44" s="53"/>
      <c r="G44" s="10"/>
      <c r="H44" s="11"/>
      <c r="I44" s="10"/>
      <c r="J44" s="1"/>
      <c r="K44" s="34"/>
      <c r="L44" s="10"/>
      <c r="M44" s="11"/>
      <c r="N44" s="10"/>
      <c r="O44" s="27"/>
      <c r="P44" s="34"/>
      <c r="Q44" s="10"/>
      <c r="R44" s="11"/>
      <c r="S44" s="10"/>
      <c r="T44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"/>
  <sheetViews>
    <sheetView workbookViewId="0">
      <selection activeCell="K27" sqref="K27"/>
    </sheetView>
  </sheetViews>
  <sheetFormatPr defaultRowHeight="15" x14ac:dyDescent="0.25"/>
  <cols>
    <col min="1" max="1" width="10.7109375" style="35" bestFit="1" customWidth="1"/>
    <col min="2" max="2" width="15.5703125" customWidth="1"/>
    <col min="3" max="3" width="14.5703125" style="4" customWidth="1"/>
    <col min="4" max="4" width="15.42578125" customWidth="1"/>
    <col min="5" max="5" width="8.42578125" customWidth="1"/>
    <col min="6" max="6" width="11.28515625" style="35" customWidth="1"/>
    <col min="7" max="7" width="14.28515625" customWidth="1"/>
    <col min="8" max="8" width="14.28515625" style="4" customWidth="1"/>
    <col min="9" max="9" width="14.28515625" customWidth="1"/>
    <col min="10" max="10" width="8.28515625" customWidth="1"/>
    <col min="11" max="11" width="11.7109375" style="35" customWidth="1"/>
    <col min="12" max="12" width="23.42578125" customWidth="1"/>
    <col min="13" max="13" width="13.5703125" style="4" customWidth="1"/>
    <col min="14" max="14" width="13.140625" customWidth="1"/>
    <col min="15" max="15" width="7.85546875" customWidth="1"/>
    <col min="16" max="16" width="10.7109375" style="35" bestFit="1" customWidth="1"/>
    <col min="17" max="17" width="9.85546875" customWidth="1"/>
    <col min="18" max="18" width="13.42578125" style="4" customWidth="1"/>
    <col min="19" max="19" width="13.5703125" customWidth="1"/>
    <col min="20" max="20" width="8.140625" customWidth="1"/>
  </cols>
  <sheetData>
    <row r="2" spans="1:20" ht="21" x14ac:dyDescent="0.35">
      <c r="A2" s="269" t="s">
        <v>58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121" t="s">
        <v>29</v>
      </c>
      <c r="L4" s="20" t="s">
        <v>44</v>
      </c>
      <c r="M4" s="120" t="s">
        <v>45</v>
      </c>
      <c r="N4" s="21" t="s">
        <v>47</v>
      </c>
      <c r="O4" s="21" t="s">
        <v>46</v>
      </c>
      <c r="P4" s="115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3">
        <v>43848</v>
      </c>
      <c r="B5" s="7" t="s">
        <v>419</v>
      </c>
      <c r="C5" s="16">
        <v>5000000</v>
      </c>
      <c r="D5" s="7"/>
      <c r="E5" s="26" t="s">
        <v>50</v>
      </c>
      <c r="F5" s="52"/>
      <c r="G5" s="7"/>
      <c r="H5" s="16"/>
      <c r="I5" s="7"/>
      <c r="J5" s="15"/>
      <c r="K5" s="33"/>
      <c r="L5" s="7"/>
      <c r="M5" s="16"/>
      <c r="N5" s="7"/>
      <c r="O5" s="26"/>
      <c r="P5" s="33"/>
      <c r="Q5" s="7"/>
      <c r="R5" s="16"/>
      <c r="S5" s="7"/>
      <c r="T5" s="26"/>
    </row>
    <row r="6" spans="1:20" x14ac:dyDescent="0.25">
      <c r="A6" s="54" t="s">
        <v>257</v>
      </c>
      <c r="B6" s="10"/>
      <c r="C6" s="62">
        <f>C5</f>
        <v>5000000</v>
      </c>
      <c r="D6" s="10"/>
      <c r="E6" s="27"/>
      <c r="F6" s="53"/>
      <c r="G6" s="10"/>
      <c r="H6" s="62"/>
      <c r="I6" s="10"/>
      <c r="J6" s="1"/>
      <c r="K6" s="34"/>
      <c r="L6" s="10"/>
      <c r="M6" s="62"/>
      <c r="N6" s="10"/>
      <c r="O6" s="27"/>
      <c r="P6" s="34"/>
      <c r="Q6" s="10"/>
      <c r="R6" s="62"/>
      <c r="S6" s="10"/>
      <c r="T6" s="27"/>
    </row>
    <row r="7" spans="1:20" x14ac:dyDescent="0.25">
      <c r="A7" s="33">
        <v>43865</v>
      </c>
      <c r="B7" s="3" t="s">
        <v>359</v>
      </c>
      <c r="C7" s="16">
        <v>30285000</v>
      </c>
      <c r="D7" s="3" t="s">
        <v>276</v>
      </c>
      <c r="E7" s="26" t="s">
        <v>50</v>
      </c>
      <c r="F7" s="52"/>
      <c r="G7" s="3"/>
      <c r="H7" s="16"/>
      <c r="I7" s="3"/>
      <c r="J7" s="15"/>
      <c r="K7" s="28"/>
      <c r="L7" s="29"/>
      <c r="M7" s="13"/>
      <c r="N7" s="3"/>
      <c r="O7" s="30"/>
      <c r="P7" s="33">
        <v>43868</v>
      </c>
      <c r="Q7" s="7" t="s">
        <v>366</v>
      </c>
      <c r="R7" s="16">
        <v>2000000</v>
      </c>
      <c r="S7" s="3" t="s">
        <v>354</v>
      </c>
      <c r="T7" s="26" t="s">
        <v>50</v>
      </c>
    </row>
    <row r="8" spans="1:20" x14ac:dyDescent="0.25">
      <c r="A8" s="33">
        <v>43871</v>
      </c>
      <c r="B8" s="7" t="s">
        <v>360</v>
      </c>
      <c r="C8" s="16">
        <v>16995000</v>
      </c>
      <c r="D8" s="7" t="s">
        <v>276</v>
      </c>
      <c r="E8" s="26" t="s">
        <v>50</v>
      </c>
      <c r="F8" s="52"/>
      <c r="G8" s="7"/>
      <c r="H8" s="16"/>
      <c r="I8" s="7"/>
      <c r="J8" s="15"/>
      <c r="K8" s="33"/>
      <c r="L8" s="7"/>
      <c r="M8" s="16"/>
      <c r="N8" s="7"/>
      <c r="O8" s="26"/>
      <c r="P8" s="33">
        <v>43873</v>
      </c>
      <c r="Q8" s="7" t="s">
        <v>366</v>
      </c>
      <c r="R8" s="16">
        <v>6000000</v>
      </c>
      <c r="S8" s="7" t="s">
        <v>354</v>
      </c>
      <c r="T8" s="26" t="s">
        <v>50</v>
      </c>
    </row>
    <row r="9" spans="1:20" x14ac:dyDescent="0.25">
      <c r="A9" s="33">
        <v>43871</v>
      </c>
      <c r="B9" s="7" t="s">
        <v>361</v>
      </c>
      <c r="C9" s="16">
        <v>1100000</v>
      </c>
      <c r="D9" s="7" t="s">
        <v>276</v>
      </c>
      <c r="E9" s="26" t="s">
        <v>250</v>
      </c>
      <c r="F9" s="52"/>
      <c r="G9" s="7"/>
      <c r="H9" s="16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3">
        <v>43871</v>
      </c>
      <c r="B10" s="7" t="s">
        <v>362</v>
      </c>
      <c r="C10" s="16">
        <v>32043198</v>
      </c>
      <c r="D10" s="7" t="s">
        <v>276</v>
      </c>
      <c r="E10" s="26" t="s">
        <v>250</v>
      </c>
      <c r="F10" s="52"/>
      <c r="G10" s="7"/>
      <c r="H10" s="16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3">
        <v>43880</v>
      </c>
      <c r="B11" s="7" t="s">
        <v>363</v>
      </c>
      <c r="C11" s="16">
        <v>47547500</v>
      </c>
      <c r="D11" s="7" t="s">
        <v>275</v>
      </c>
      <c r="E11" s="26" t="s">
        <v>250</v>
      </c>
      <c r="F11" s="52"/>
      <c r="G11" s="7"/>
      <c r="H11" s="16"/>
      <c r="I11" s="7"/>
      <c r="J11" s="15"/>
      <c r="K11" s="33"/>
      <c r="L11" s="7"/>
      <c r="M11" s="16"/>
      <c r="N11" s="7"/>
      <c r="O11" s="26"/>
      <c r="P11" s="33">
        <v>43872</v>
      </c>
      <c r="Q11" s="7" t="s">
        <v>364</v>
      </c>
      <c r="R11" s="16">
        <v>6831660</v>
      </c>
      <c r="S11" s="7" t="s">
        <v>365</v>
      </c>
      <c r="T11" s="26" t="s">
        <v>50</v>
      </c>
    </row>
    <row r="12" spans="1:20" x14ac:dyDescent="0.25">
      <c r="A12" s="33">
        <v>43885</v>
      </c>
      <c r="B12" s="7" t="s">
        <v>299</v>
      </c>
      <c r="C12" s="16">
        <v>7656740</v>
      </c>
      <c r="D12" s="7" t="s">
        <v>281</v>
      </c>
      <c r="E12" s="26" t="s">
        <v>50</v>
      </c>
      <c r="F12" s="52"/>
      <c r="G12" s="7"/>
      <c r="H12" s="1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3">
        <v>43886</v>
      </c>
      <c r="B13" s="7" t="s">
        <v>298</v>
      </c>
      <c r="C13" s="16">
        <v>50475000</v>
      </c>
      <c r="D13" s="7" t="s">
        <v>276</v>
      </c>
      <c r="E13" s="26" t="s">
        <v>50</v>
      </c>
      <c r="F13" s="52"/>
      <c r="G13" s="7"/>
      <c r="H13" s="16"/>
      <c r="I13" s="7"/>
      <c r="J13" s="15"/>
      <c r="K13" s="33"/>
      <c r="L13" s="7"/>
      <c r="M13" s="16"/>
      <c r="N13" s="7"/>
      <c r="O13" s="26"/>
      <c r="P13" s="33">
        <v>43890</v>
      </c>
      <c r="Q13" s="7" t="s">
        <v>299</v>
      </c>
      <c r="R13" s="16">
        <v>8467200</v>
      </c>
      <c r="S13" s="7" t="s">
        <v>284</v>
      </c>
      <c r="T13" s="26" t="s">
        <v>50</v>
      </c>
    </row>
    <row r="14" spans="1:20" x14ac:dyDescent="0.25">
      <c r="A14" s="33">
        <v>43889</v>
      </c>
      <c r="B14" s="7" t="s">
        <v>253</v>
      </c>
      <c r="C14" s="16">
        <v>35721600</v>
      </c>
      <c r="D14" s="7" t="s">
        <v>276</v>
      </c>
      <c r="E14" s="26" t="s">
        <v>50</v>
      </c>
      <c r="F14" s="52"/>
      <c r="G14" s="7"/>
      <c r="H14" s="16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54" t="s">
        <v>290</v>
      </c>
      <c r="B15" s="10"/>
      <c r="C15" s="62">
        <f>SUM(C7:C14)</f>
        <v>221824038</v>
      </c>
      <c r="D15" s="10"/>
      <c r="E15" s="27"/>
      <c r="F15" s="53"/>
      <c r="G15" s="10"/>
      <c r="H15" s="62">
        <f>SUM(H7:H14)</f>
        <v>0</v>
      </c>
      <c r="I15" s="10"/>
      <c r="J15" s="1"/>
      <c r="K15" s="34"/>
      <c r="L15" s="10"/>
      <c r="M15" s="62">
        <f>SUM(M7:M14)</f>
        <v>0</v>
      </c>
      <c r="N15" s="10"/>
      <c r="O15" s="27"/>
      <c r="P15" s="34"/>
      <c r="Q15" s="10"/>
      <c r="R15" s="62">
        <f>SUM(R7:R14)</f>
        <v>23298860</v>
      </c>
      <c r="S15" s="10"/>
      <c r="T15" s="27"/>
    </row>
    <row r="16" spans="1:20" x14ac:dyDescent="0.25">
      <c r="A16" s="33">
        <v>43893</v>
      </c>
      <c r="B16" s="7" t="s">
        <v>367</v>
      </c>
      <c r="C16" s="16">
        <v>3874400</v>
      </c>
      <c r="D16" s="7" t="s">
        <v>276</v>
      </c>
      <c r="E16" s="26" t="s">
        <v>50</v>
      </c>
      <c r="F16" s="52"/>
      <c r="G16" s="7" t="s">
        <v>563</v>
      </c>
      <c r="H16" s="16">
        <f>6210000/2</f>
        <v>3105000</v>
      </c>
      <c r="I16" s="7"/>
      <c r="J16" s="15"/>
      <c r="K16" s="33">
        <v>43892</v>
      </c>
      <c r="L16" s="7" t="s">
        <v>416</v>
      </c>
      <c r="M16" s="16">
        <v>32700830.800000001</v>
      </c>
      <c r="N16" s="7"/>
      <c r="O16" s="26" t="s">
        <v>50</v>
      </c>
      <c r="P16" s="33">
        <v>43897</v>
      </c>
      <c r="Q16" s="7" t="s">
        <v>299</v>
      </c>
      <c r="R16" s="16">
        <v>6644400</v>
      </c>
      <c r="S16" s="7" t="s">
        <v>284</v>
      </c>
      <c r="T16" s="26" t="s">
        <v>50</v>
      </c>
    </row>
    <row r="17" spans="1:20" x14ac:dyDescent="0.25">
      <c r="A17" s="33">
        <v>43895</v>
      </c>
      <c r="B17" s="7" t="s">
        <v>331</v>
      </c>
      <c r="C17" s="16">
        <v>7664000</v>
      </c>
      <c r="D17" s="7" t="s">
        <v>276</v>
      </c>
      <c r="E17" s="26" t="s">
        <v>50</v>
      </c>
      <c r="F17" s="52"/>
      <c r="G17" s="71" t="s">
        <v>563</v>
      </c>
      <c r="H17" s="67">
        <f>4450000/2</f>
        <v>2225000</v>
      </c>
      <c r="I17" s="7"/>
      <c r="J17" s="15"/>
      <c r="K17" s="33">
        <v>43893</v>
      </c>
      <c r="L17" s="7" t="s">
        <v>417</v>
      </c>
      <c r="M17" s="16">
        <v>2000000</v>
      </c>
      <c r="N17" s="7"/>
      <c r="O17" s="26" t="s">
        <v>50</v>
      </c>
      <c r="P17" s="33">
        <v>43904</v>
      </c>
      <c r="Q17" s="7" t="s">
        <v>299</v>
      </c>
      <c r="R17" s="16">
        <v>1717940</v>
      </c>
      <c r="S17" s="7" t="s">
        <v>284</v>
      </c>
      <c r="T17" s="26" t="s">
        <v>50</v>
      </c>
    </row>
    <row r="18" spans="1:20" x14ac:dyDescent="0.25">
      <c r="A18" s="33">
        <v>43896</v>
      </c>
      <c r="B18" s="7" t="s">
        <v>17</v>
      </c>
      <c r="C18" s="16">
        <v>4000000</v>
      </c>
      <c r="D18" s="7" t="s">
        <v>276</v>
      </c>
      <c r="E18" s="26" t="s">
        <v>50</v>
      </c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3">
        <v>43899</v>
      </c>
      <c r="B19" s="7" t="s">
        <v>310</v>
      </c>
      <c r="C19" s="16">
        <v>4480000</v>
      </c>
      <c r="D19" s="7" t="s">
        <v>368</v>
      </c>
      <c r="E19" s="26" t="s">
        <v>50</v>
      </c>
      <c r="F19" s="52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3">
        <v>43901</v>
      </c>
      <c r="B20" s="7" t="s">
        <v>369</v>
      </c>
      <c r="C20" s="16">
        <v>29240000</v>
      </c>
      <c r="D20" s="7" t="s">
        <v>275</v>
      </c>
      <c r="E20" s="26" t="s">
        <v>250</v>
      </c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3">
        <v>43901</v>
      </c>
      <c r="B21" s="7" t="s">
        <v>370</v>
      </c>
      <c r="C21" s="16">
        <v>22660000</v>
      </c>
      <c r="D21" s="7" t="s">
        <v>276</v>
      </c>
      <c r="E21" s="26" t="s">
        <v>50</v>
      </c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3">
        <v>43902</v>
      </c>
      <c r="B22" s="7" t="s">
        <v>371</v>
      </c>
      <c r="C22" s="16">
        <v>34974720</v>
      </c>
      <c r="D22" s="7" t="s">
        <v>245</v>
      </c>
      <c r="E22" s="26" t="s">
        <v>250</v>
      </c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3">
        <v>43903</v>
      </c>
      <c r="B23" s="7" t="s">
        <v>15</v>
      </c>
      <c r="C23" s="16">
        <v>15000000</v>
      </c>
      <c r="D23" s="7" t="s">
        <v>281</v>
      </c>
      <c r="E23" s="26" t="s">
        <v>250</v>
      </c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3">
        <v>43907</v>
      </c>
      <c r="B24" s="7" t="s">
        <v>352</v>
      </c>
      <c r="C24" s="16">
        <v>6000000</v>
      </c>
      <c r="D24" s="7" t="s">
        <v>276</v>
      </c>
      <c r="E24" s="26" t="s">
        <v>50</v>
      </c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3">
        <v>43908</v>
      </c>
      <c r="B25" s="7" t="s">
        <v>297</v>
      </c>
      <c r="C25" s="16">
        <v>19320000</v>
      </c>
      <c r="D25" s="7"/>
      <c r="E25" s="26" t="s">
        <v>250</v>
      </c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3">
        <v>43909</v>
      </c>
      <c r="B26" s="7" t="s">
        <v>261</v>
      </c>
      <c r="C26" s="16">
        <v>20632150</v>
      </c>
      <c r="D26" s="7" t="s">
        <v>276</v>
      </c>
      <c r="E26" s="26" t="s">
        <v>50</v>
      </c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3">
        <v>43913</v>
      </c>
      <c r="B27" s="7" t="s">
        <v>15</v>
      </c>
      <c r="C27" s="16">
        <v>27888340</v>
      </c>
      <c r="D27" s="7" t="s">
        <v>276</v>
      </c>
      <c r="E27" s="26" t="s">
        <v>250</v>
      </c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3">
        <v>43913</v>
      </c>
      <c r="B28" s="7" t="s">
        <v>372</v>
      </c>
      <c r="C28" s="16">
        <v>37340000</v>
      </c>
      <c r="D28" s="7" t="s">
        <v>276</v>
      </c>
      <c r="E28" s="26" t="s">
        <v>50</v>
      </c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3">
        <v>43914</v>
      </c>
      <c r="B29" s="7" t="s">
        <v>373</v>
      </c>
      <c r="C29" s="16">
        <v>16784280</v>
      </c>
      <c r="D29" s="7" t="s">
        <v>275</v>
      </c>
      <c r="E29" s="26" t="s">
        <v>250</v>
      </c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3">
        <v>43921</v>
      </c>
      <c r="B30" s="7" t="s">
        <v>367</v>
      </c>
      <c r="C30" s="16">
        <v>3874400</v>
      </c>
      <c r="D30" s="7" t="s">
        <v>276</v>
      </c>
      <c r="E30" s="26" t="s">
        <v>50</v>
      </c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54" t="s">
        <v>302</v>
      </c>
      <c r="B31" s="10"/>
      <c r="C31" s="62">
        <f>SUM(C16:C30)</f>
        <v>253732290</v>
      </c>
      <c r="D31" s="10"/>
      <c r="E31" s="27"/>
      <c r="F31" s="53"/>
      <c r="G31" s="10"/>
      <c r="H31" s="62">
        <f>SUM(H16:H30)</f>
        <v>5330000</v>
      </c>
      <c r="I31" s="10"/>
      <c r="J31" s="1"/>
      <c r="K31" s="34"/>
      <c r="L31" s="10"/>
      <c r="M31" s="62">
        <f>SUM(M16:M30)</f>
        <v>34700830.799999997</v>
      </c>
      <c r="N31" s="10"/>
      <c r="O31" s="27"/>
      <c r="P31" s="34"/>
      <c r="Q31" s="10"/>
      <c r="R31" s="62">
        <f>SUM(R16:R30)</f>
        <v>8362340</v>
      </c>
      <c r="S31" s="10"/>
      <c r="T31" s="27"/>
    </row>
    <row r="32" spans="1:20" x14ac:dyDescent="0.25">
      <c r="A32" s="33">
        <v>43922</v>
      </c>
      <c r="B32" s="7" t="s">
        <v>374</v>
      </c>
      <c r="C32" s="16">
        <v>42435250</v>
      </c>
      <c r="D32" s="7" t="s">
        <v>62</v>
      </c>
      <c r="E32" s="26" t="s">
        <v>54</v>
      </c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>
        <v>43942</v>
      </c>
      <c r="Q32" s="7" t="s">
        <v>375</v>
      </c>
      <c r="R32" s="16">
        <v>2350000</v>
      </c>
      <c r="S32" s="7" t="s">
        <v>25</v>
      </c>
      <c r="T32" s="26" t="s">
        <v>50</v>
      </c>
    </row>
    <row r="33" spans="1:20" x14ac:dyDescent="0.25">
      <c r="A33" s="33">
        <v>43922</v>
      </c>
      <c r="B33" s="7" t="s">
        <v>253</v>
      </c>
      <c r="C33" s="16">
        <v>23814000</v>
      </c>
      <c r="D33" s="7" t="s">
        <v>62</v>
      </c>
      <c r="E33" s="26" t="s">
        <v>50</v>
      </c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>
        <v>43943</v>
      </c>
      <c r="Q33" s="7" t="s">
        <v>376</v>
      </c>
      <c r="R33" s="16">
        <v>990000</v>
      </c>
      <c r="S33" s="7" t="s">
        <v>25</v>
      </c>
      <c r="T33" s="26" t="s">
        <v>50</v>
      </c>
    </row>
    <row r="34" spans="1:20" x14ac:dyDescent="0.25">
      <c r="A34" s="33">
        <v>43925</v>
      </c>
      <c r="B34" s="7" t="s">
        <v>352</v>
      </c>
      <c r="C34" s="16">
        <v>4288000</v>
      </c>
      <c r="D34" s="7" t="s">
        <v>62</v>
      </c>
      <c r="E34" s="26" t="s">
        <v>50</v>
      </c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3">
        <v>43927</v>
      </c>
      <c r="B35" s="7" t="s">
        <v>232</v>
      </c>
      <c r="C35" s="16">
        <v>42724624</v>
      </c>
      <c r="D35" s="7" t="s">
        <v>61</v>
      </c>
      <c r="E35" s="26" t="s">
        <v>54</v>
      </c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3">
        <v>43945</v>
      </c>
      <c r="B36" s="7" t="s">
        <v>325</v>
      </c>
      <c r="C36" s="16">
        <v>8280000</v>
      </c>
      <c r="D36" s="7" t="s">
        <v>62</v>
      </c>
      <c r="E36" s="26" t="s">
        <v>54</v>
      </c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3">
        <v>43948</v>
      </c>
      <c r="B37" s="7" t="s">
        <v>377</v>
      </c>
      <c r="C37" s="16">
        <v>17835000</v>
      </c>
      <c r="D37" s="7" t="s">
        <v>61</v>
      </c>
      <c r="E37" s="26" t="s">
        <v>50</v>
      </c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3">
        <v>43935</v>
      </c>
      <c r="B38" s="7" t="s">
        <v>373</v>
      </c>
      <c r="C38" s="16">
        <v>7058729</v>
      </c>
      <c r="D38" s="7" t="s">
        <v>62</v>
      </c>
      <c r="E38" s="26" t="s">
        <v>54</v>
      </c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54" t="s">
        <v>306</v>
      </c>
      <c r="B39" s="10"/>
      <c r="C39" s="62">
        <f>SUM(C32:C38)</f>
        <v>146435603</v>
      </c>
      <c r="D39" s="10"/>
      <c r="E39" s="27"/>
      <c r="F39" s="53"/>
      <c r="G39" s="10"/>
      <c r="H39" s="62">
        <f>SUM(H32:H38)</f>
        <v>0</v>
      </c>
      <c r="I39" s="10"/>
      <c r="J39" s="1"/>
      <c r="K39" s="34"/>
      <c r="L39" s="10"/>
      <c r="M39" s="62">
        <f>SUM(M32:M38)</f>
        <v>0</v>
      </c>
      <c r="N39" s="10"/>
      <c r="O39" s="27"/>
      <c r="P39" s="34"/>
      <c r="Q39" s="10"/>
      <c r="R39" s="62">
        <f>SUM(R32:R38)</f>
        <v>3340000</v>
      </c>
      <c r="S39" s="10"/>
      <c r="T39" s="27"/>
    </row>
    <row r="40" spans="1:20" x14ac:dyDescent="0.25">
      <c r="A40" s="33">
        <v>43964</v>
      </c>
      <c r="B40" s="7" t="s">
        <v>378</v>
      </c>
      <c r="C40" s="16">
        <v>1600000</v>
      </c>
      <c r="D40" s="7" t="s">
        <v>61</v>
      </c>
      <c r="E40" s="26" t="s">
        <v>50</v>
      </c>
      <c r="F40" s="52"/>
      <c r="G40" s="7"/>
      <c r="H40" s="16"/>
      <c r="I40" s="7"/>
      <c r="J40" s="15"/>
      <c r="K40" s="33">
        <v>43965</v>
      </c>
      <c r="L40" s="7" t="s">
        <v>418</v>
      </c>
      <c r="M40" s="16">
        <v>32700830.800000001</v>
      </c>
      <c r="N40" s="7"/>
      <c r="O40" s="26" t="s">
        <v>50</v>
      </c>
      <c r="P40" s="33"/>
      <c r="Q40" s="7"/>
      <c r="R40" s="16"/>
      <c r="S40" s="7"/>
      <c r="T40" s="26"/>
    </row>
    <row r="41" spans="1:20" x14ac:dyDescent="0.25">
      <c r="A41" s="33">
        <v>43966</v>
      </c>
      <c r="B41" s="7" t="s">
        <v>379</v>
      </c>
      <c r="C41" s="16">
        <v>400000</v>
      </c>
      <c r="D41" s="7" t="s">
        <v>62</v>
      </c>
      <c r="E41" s="26" t="s">
        <v>50</v>
      </c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3">
        <v>43974</v>
      </c>
      <c r="B42" s="7" t="s">
        <v>232</v>
      </c>
      <c r="C42" s="16">
        <v>64289643</v>
      </c>
      <c r="D42" s="7" t="s">
        <v>61</v>
      </c>
      <c r="E42" s="26" t="s">
        <v>54</v>
      </c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3">
        <v>43980</v>
      </c>
      <c r="B43" s="7" t="s">
        <v>380</v>
      </c>
      <c r="C43" s="16">
        <v>9130000</v>
      </c>
      <c r="D43" s="7" t="s">
        <v>62</v>
      </c>
      <c r="E43" s="26" t="s">
        <v>54</v>
      </c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54" t="s">
        <v>309</v>
      </c>
      <c r="B44" s="10"/>
      <c r="C44" s="62">
        <f>SUM(C40:C43)</f>
        <v>75419643</v>
      </c>
      <c r="D44" s="10"/>
      <c r="E44" s="27"/>
      <c r="F44" s="53"/>
      <c r="G44" s="10"/>
      <c r="H44" s="62">
        <f>SUM(H40:H43)</f>
        <v>0</v>
      </c>
      <c r="I44" s="10"/>
      <c r="J44" s="1"/>
      <c r="K44" s="34"/>
      <c r="L44" s="10"/>
      <c r="M44" s="62">
        <f>SUM(M40:M43)</f>
        <v>32700830.800000001</v>
      </c>
      <c r="N44" s="10"/>
      <c r="O44" s="27"/>
      <c r="P44" s="34"/>
      <c r="Q44" s="10"/>
      <c r="R44" s="62">
        <f>SUM(R41:R43)</f>
        <v>0</v>
      </c>
      <c r="S44" s="10"/>
      <c r="T44" s="27"/>
    </row>
    <row r="45" spans="1:20" x14ac:dyDescent="0.25">
      <c r="A45" s="33">
        <v>43999</v>
      </c>
      <c r="B45" s="3" t="s">
        <v>59</v>
      </c>
      <c r="C45" s="16">
        <v>1900000</v>
      </c>
      <c r="D45" s="3" t="s">
        <v>61</v>
      </c>
      <c r="E45" s="26" t="s">
        <v>50</v>
      </c>
      <c r="F45" s="52"/>
      <c r="G45" s="3"/>
      <c r="H45" s="16"/>
      <c r="I45" s="3"/>
      <c r="J45" s="15"/>
      <c r="K45" s="28"/>
      <c r="L45" s="29"/>
      <c r="M45" s="13"/>
      <c r="N45" s="3"/>
      <c r="O45" s="30"/>
      <c r="P45" s="33"/>
      <c r="Q45" s="7"/>
      <c r="R45" s="16"/>
      <c r="S45" s="3"/>
      <c r="T45" s="26"/>
    </row>
    <row r="46" spans="1:20" x14ac:dyDescent="0.25">
      <c r="A46" s="33">
        <v>44012</v>
      </c>
      <c r="B46" s="7" t="s">
        <v>60</v>
      </c>
      <c r="C46" s="16">
        <v>33916000</v>
      </c>
      <c r="D46" s="7" t="s">
        <v>62</v>
      </c>
      <c r="E46" s="26" t="s">
        <v>50</v>
      </c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54" t="s">
        <v>110</v>
      </c>
      <c r="B47" s="10"/>
      <c r="C47" s="62">
        <f>SUM(C45:C46)</f>
        <v>35816000</v>
      </c>
      <c r="D47" s="10"/>
      <c r="E47" s="27"/>
      <c r="F47" s="53"/>
      <c r="G47" s="10"/>
      <c r="H47" s="62">
        <f>SUM(H45:H46)</f>
        <v>0</v>
      </c>
      <c r="I47" s="10"/>
      <c r="J47" s="1"/>
      <c r="K47" s="34"/>
      <c r="L47" s="10"/>
      <c r="M47" s="62">
        <f>SUM(M45:M46)</f>
        <v>0</v>
      </c>
      <c r="N47" s="10"/>
      <c r="O47" s="27"/>
      <c r="P47" s="34"/>
      <c r="Q47" s="10"/>
      <c r="R47" s="62">
        <f>SUM(R45:R46)</f>
        <v>0</v>
      </c>
      <c r="S47" s="10"/>
      <c r="T47" s="27"/>
    </row>
    <row r="48" spans="1:20" x14ac:dyDescent="0.25">
      <c r="A48" s="33">
        <v>44016</v>
      </c>
      <c r="B48" s="7" t="s">
        <v>509</v>
      </c>
      <c r="C48" s="16">
        <v>1830276</v>
      </c>
      <c r="D48" s="7" t="s">
        <v>55</v>
      </c>
      <c r="E48" s="26" t="s">
        <v>50</v>
      </c>
      <c r="F48" s="52"/>
      <c r="G48" s="7"/>
      <c r="H48" s="6"/>
      <c r="I48" s="7"/>
      <c r="J48" s="15"/>
      <c r="K48" s="33"/>
      <c r="L48" s="7"/>
      <c r="M48" s="16"/>
      <c r="N48" s="7"/>
      <c r="O48" s="26"/>
      <c r="P48" s="33">
        <v>44022</v>
      </c>
      <c r="Q48" s="7" t="s">
        <v>510</v>
      </c>
      <c r="R48" s="16">
        <v>333000</v>
      </c>
      <c r="S48" s="7" t="s">
        <v>25</v>
      </c>
      <c r="T48" s="26" t="s">
        <v>50</v>
      </c>
    </row>
    <row r="49" spans="1:20" x14ac:dyDescent="0.25">
      <c r="A49" s="33">
        <v>44020</v>
      </c>
      <c r="B49" s="7" t="s">
        <v>294</v>
      </c>
      <c r="C49" s="16">
        <v>530000</v>
      </c>
      <c r="D49" s="7" t="s">
        <v>55</v>
      </c>
      <c r="E49" s="26"/>
      <c r="F49" s="52"/>
      <c r="G49" s="7"/>
      <c r="H49" s="16"/>
      <c r="I49" s="7"/>
      <c r="J49" s="15"/>
      <c r="K49" s="33"/>
      <c r="L49" s="7"/>
      <c r="M49" s="16"/>
      <c r="N49" s="7"/>
      <c r="O49" s="26"/>
      <c r="P49" s="33"/>
      <c r="Q49" s="7"/>
      <c r="R49" s="16"/>
      <c r="S49" s="7"/>
      <c r="T49" s="26"/>
    </row>
    <row r="50" spans="1:20" x14ac:dyDescent="0.25">
      <c r="A50" s="33"/>
      <c r="B50" s="7"/>
      <c r="C50" s="16"/>
      <c r="D50" s="7"/>
      <c r="E50" s="26"/>
      <c r="F50" s="52"/>
      <c r="G50" s="7"/>
      <c r="H50" s="16"/>
      <c r="I50" s="7"/>
      <c r="J50" s="15"/>
      <c r="K50" s="33"/>
      <c r="L50" s="7"/>
      <c r="M50" s="16"/>
      <c r="N50" s="7"/>
      <c r="O50" s="26"/>
      <c r="P50" s="33"/>
      <c r="Q50" s="7"/>
      <c r="R50" s="16"/>
      <c r="S50" s="7"/>
      <c r="T50" s="26"/>
    </row>
    <row r="51" spans="1:20" x14ac:dyDescent="0.25">
      <c r="A51" s="33"/>
      <c r="B51" s="7"/>
      <c r="C51" s="16"/>
      <c r="D51" s="7"/>
      <c r="E51" s="26"/>
      <c r="F51" s="52"/>
      <c r="G51" s="7"/>
      <c r="H51" s="16"/>
      <c r="I51" s="7"/>
      <c r="J51" s="15"/>
      <c r="K51" s="33"/>
      <c r="L51" s="7"/>
      <c r="M51" s="16"/>
      <c r="N51" s="7"/>
      <c r="O51" s="26"/>
      <c r="P51" s="33"/>
      <c r="Q51" s="7"/>
      <c r="R51" s="16"/>
      <c r="S51" s="7"/>
      <c r="T51" s="26"/>
    </row>
    <row r="52" spans="1:20" x14ac:dyDescent="0.25">
      <c r="A52" s="33"/>
      <c r="B52" s="7"/>
      <c r="C52" s="16"/>
      <c r="D52" s="7"/>
      <c r="E52" s="26"/>
      <c r="F52" s="52"/>
      <c r="G52" s="7"/>
      <c r="H52" s="16"/>
      <c r="I52" s="7"/>
      <c r="J52" s="15"/>
      <c r="K52" s="33"/>
      <c r="L52" s="7"/>
      <c r="M52" s="16"/>
      <c r="N52" s="7"/>
      <c r="O52" s="26"/>
      <c r="P52" s="33"/>
      <c r="Q52" s="7"/>
      <c r="R52" s="16"/>
      <c r="S52" s="7"/>
      <c r="T52" s="26"/>
    </row>
    <row r="53" spans="1:20" x14ac:dyDescent="0.25">
      <c r="A53" s="33"/>
      <c r="B53" s="7"/>
      <c r="C53" s="16"/>
      <c r="D53" s="7"/>
      <c r="E53" s="26"/>
      <c r="F53" s="52"/>
      <c r="G53" s="7"/>
      <c r="H53" s="16"/>
      <c r="I53" s="7"/>
      <c r="J53" s="15"/>
      <c r="K53" s="33"/>
      <c r="L53" s="7"/>
      <c r="M53" s="16"/>
      <c r="N53" s="7"/>
      <c r="O53" s="26"/>
      <c r="P53" s="33"/>
      <c r="Q53" s="7"/>
      <c r="R53" s="16"/>
      <c r="S53" s="7"/>
      <c r="T53" s="26"/>
    </row>
    <row r="54" spans="1:20" x14ac:dyDescent="0.25">
      <c r="A54" s="33"/>
      <c r="B54" s="7"/>
      <c r="C54" s="16"/>
      <c r="D54" s="7"/>
      <c r="E54" s="26"/>
      <c r="F54" s="52"/>
      <c r="G54" s="7"/>
      <c r="H54" s="16"/>
      <c r="I54" s="7"/>
      <c r="J54" s="15"/>
      <c r="K54" s="33"/>
      <c r="L54" s="7"/>
      <c r="M54" s="16"/>
      <c r="N54" s="7"/>
      <c r="O54" s="26"/>
      <c r="P54" s="33"/>
      <c r="Q54" s="7"/>
      <c r="R54" s="16"/>
      <c r="S54" s="7"/>
      <c r="T54" s="26"/>
    </row>
    <row r="55" spans="1:20" x14ac:dyDescent="0.25">
      <c r="A55" s="33"/>
      <c r="B55" s="7"/>
      <c r="C55" s="16"/>
      <c r="D55" s="7"/>
      <c r="E55" s="26"/>
      <c r="F55" s="52"/>
      <c r="G55" s="7"/>
      <c r="H55" s="16"/>
      <c r="I55" s="7"/>
      <c r="J55" s="15"/>
      <c r="K55" s="33"/>
      <c r="L55" s="7"/>
      <c r="M55" s="16"/>
      <c r="N55" s="7"/>
      <c r="O55" s="26"/>
      <c r="P55" s="33"/>
      <c r="Q55" s="7"/>
      <c r="R55" s="16"/>
      <c r="S55" s="7"/>
      <c r="T55" s="26"/>
    </row>
    <row r="56" spans="1:20" x14ac:dyDescent="0.25">
      <c r="A56" s="33"/>
      <c r="B56" s="7"/>
      <c r="C56" s="16"/>
      <c r="D56" s="7"/>
      <c r="E56" s="26"/>
      <c r="F56" s="52"/>
      <c r="G56" s="7"/>
      <c r="H56" s="16"/>
      <c r="I56" s="7"/>
      <c r="J56" s="15"/>
      <c r="K56" s="33"/>
      <c r="L56" s="7"/>
      <c r="M56" s="16"/>
      <c r="N56" s="7"/>
      <c r="O56" s="26"/>
      <c r="P56" s="33"/>
      <c r="Q56" s="7"/>
      <c r="R56" s="16"/>
      <c r="S56" s="7"/>
      <c r="T56" s="26"/>
    </row>
    <row r="57" spans="1:20" x14ac:dyDescent="0.25">
      <c r="A57" s="54" t="s">
        <v>511</v>
      </c>
      <c r="B57" s="10"/>
      <c r="C57" s="62">
        <f>SUM(C48:C56)</f>
        <v>2360276</v>
      </c>
      <c r="D57" s="10"/>
      <c r="E57" s="27"/>
      <c r="F57" s="53"/>
      <c r="G57" s="10"/>
      <c r="H57" s="62">
        <f>SUM(H48:H56)</f>
        <v>0</v>
      </c>
      <c r="I57" s="10"/>
      <c r="J57" s="1"/>
      <c r="K57" s="34"/>
      <c r="L57" s="10"/>
      <c r="M57" s="62">
        <f>SUM(M55:M56)</f>
        <v>0</v>
      </c>
      <c r="N57" s="10"/>
      <c r="O57" s="27"/>
      <c r="P57" s="34"/>
      <c r="Q57" s="10"/>
      <c r="R57" s="62">
        <f>SUM(R48:R56)</f>
        <v>333000</v>
      </c>
      <c r="S57" s="10"/>
      <c r="T57" s="27"/>
    </row>
    <row r="58" spans="1:20" x14ac:dyDescent="0.25">
      <c r="A58" s="33"/>
      <c r="B58" s="7"/>
      <c r="C58" s="16"/>
      <c r="D58" s="7"/>
      <c r="E58" s="26"/>
      <c r="F58" s="52"/>
      <c r="G58" s="7"/>
      <c r="H58" s="16"/>
      <c r="I58" s="7"/>
      <c r="J58" s="15"/>
      <c r="K58" s="33"/>
      <c r="L58" s="7"/>
      <c r="M58" s="16"/>
      <c r="N58" s="7"/>
      <c r="O58" s="26"/>
      <c r="P58" s="33"/>
      <c r="Q58" s="7"/>
      <c r="R58" s="16"/>
      <c r="S58" s="7"/>
      <c r="T58" s="26"/>
    </row>
    <row r="59" spans="1:20" x14ac:dyDescent="0.25">
      <c r="A59" s="33"/>
      <c r="B59" s="7"/>
      <c r="C59" s="16"/>
      <c r="D59" s="7"/>
      <c r="E59" s="26"/>
      <c r="F59" s="52"/>
      <c r="G59" s="7"/>
      <c r="H59" s="16"/>
      <c r="I59" s="7"/>
      <c r="J59" s="15"/>
      <c r="K59" s="33"/>
      <c r="L59" s="7"/>
      <c r="M59" s="16"/>
      <c r="N59" s="7"/>
      <c r="O59" s="26"/>
      <c r="P59" s="33"/>
      <c r="Q59" s="7"/>
      <c r="R59" s="16"/>
      <c r="S59" s="7"/>
      <c r="T59" s="26"/>
    </row>
    <row r="60" spans="1:20" x14ac:dyDescent="0.25">
      <c r="A60" s="33"/>
      <c r="B60" s="7"/>
      <c r="C60" s="16"/>
      <c r="D60" s="7"/>
      <c r="E60" s="26"/>
      <c r="F60" s="52"/>
      <c r="G60" s="7"/>
      <c r="H60" s="16"/>
      <c r="I60" s="7"/>
      <c r="J60" s="15"/>
      <c r="K60" s="33"/>
      <c r="L60" s="7"/>
      <c r="M60" s="16"/>
      <c r="N60" s="7"/>
      <c r="O60" s="26"/>
      <c r="P60" s="33"/>
      <c r="Q60" s="7"/>
      <c r="R60" s="16"/>
      <c r="S60" s="7"/>
      <c r="T60" s="26"/>
    </row>
    <row r="61" spans="1:20" x14ac:dyDescent="0.25">
      <c r="A61" s="33"/>
      <c r="B61" s="7"/>
      <c r="C61" s="16"/>
      <c r="D61" s="7"/>
      <c r="E61" s="26"/>
      <c r="F61" s="52"/>
      <c r="G61" s="7"/>
      <c r="H61" s="16"/>
      <c r="I61" s="7"/>
      <c r="J61" s="15"/>
      <c r="K61" s="33"/>
      <c r="L61" s="7"/>
      <c r="M61" s="16"/>
      <c r="N61" s="7"/>
      <c r="O61" s="26"/>
      <c r="P61" s="33"/>
      <c r="Q61" s="7"/>
      <c r="R61" s="16"/>
      <c r="S61" s="7"/>
      <c r="T61" s="26"/>
    </row>
    <row r="62" spans="1:20" x14ac:dyDescent="0.25">
      <c r="A62" s="33"/>
      <c r="B62" s="7"/>
      <c r="C62" s="16"/>
      <c r="D62" s="7"/>
      <c r="E62" s="26"/>
      <c r="F62" s="52"/>
      <c r="G62" s="7"/>
      <c r="H62" s="16"/>
      <c r="I62" s="7"/>
      <c r="J62" s="15"/>
      <c r="K62" s="33"/>
      <c r="L62" s="7"/>
      <c r="M62" s="16"/>
      <c r="N62" s="7"/>
      <c r="O62" s="26"/>
      <c r="P62" s="33"/>
      <c r="Q62" s="7"/>
      <c r="R62" s="16"/>
      <c r="S62" s="7"/>
      <c r="T62" s="26"/>
    </row>
    <row r="63" spans="1:20" x14ac:dyDescent="0.25">
      <c r="A63" s="33"/>
      <c r="B63" s="7"/>
      <c r="C63" s="16"/>
      <c r="D63" s="7"/>
      <c r="E63" s="26"/>
      <c r="F63" s="52"/>
      <c r="G63" s="7"/>
      <c r="H63" s="16"/>
      <c r="I63" s="7"/>
      <c r="J63" s="15"/>
      <c r="K63" s="33"/>
      <c r="L63" s="7"/>
      <c r="M63" s="16"/>
      <c r="N63" s="7"/>
      <c r="O63" s="26"/>
      <c r="P63" s="33"/>
      <c r="Q63" s="7"/>
      <c r="R63" s="16"/>
      <c r="S63" s="7"/>
      <c r="T63" s="26"/>
    </row>
    <row r="64" spans="1:20" x14ac:dyDescent="0.25">
      <c r="A64" s="33"/>
      <c r="B64" s="7"/>
      <c r="C64" s="16"/>
      <c r="D64" s="7"/>
      <c r="E64" s="26"/>
      <c r="F64" s="52"/>
      <c r="G64" s="7"/>
      <c r="H64" s="16"/>
      <c r="I64" s="7"/>
      <c r="J64" s="15"/>
      <c r="K64" s="33"/>
      <c r="L64" s="7"/>
      <c r="M64" s="16"/>
      <c r="N64" s="7"/>
      <c r="O64" s="26"/>
      <c r="P64" s="33"/>
      <c r="Q64" s="7"/>
      <c r="R64" s="16"/>
      <c r="S64" s="7"/>
      <c r="T64" s="26"/>
    </row>
    <row r="65" spans="1:20" x14ac:dyDescent="0.25">
      <c r="A65" s="33"/>
      <c r="B65" s="7"/>
      <c r="C65" s="16"/>
      <c r="D65" s="7"/>
      <c r="E65" s="26"/>
      <c r="F65" s="52"/>
      <c r="G65" s="7"/>
      <c r="H65" s="16"/>
      <c r="I65" s="7"/>
      <c r="J65" s="15"/>
      <c r="K65" s="33"/>
      <c r="L65" s="7"/>
      <c r="M65" s="16"/>
      <c r="N65" s="7"/>
      <c r="O65" s="26"/>
      <c r="P65" s="33"/>
      <c r="Q65" s="7"/>
      <c r="R65" s="16"/>
      <c r="S65" s="7"/>
      <c r="T65" s="26"/>
    </row>
    <row r="66" spans="1:20" x14ac:dyDescent="0.25">
      <c r="A66" s="33"/>
      <c r="B66" s="7"/>
      <c r="C66" s="16"/>
      <c r="D66" s="7"/>
      <c r="E66" s="26"/>
      <c r="F66" s="52"/>
      <c r="G66" s="7"/>
      <c r="H66" s="16"/>
      <c r="I66" s="7"/>
      <c r="J66" s="15"/>
      <c r="K66" s="33"/>
      <c r="L66" s="7"/>
      <c r="M66" s="16"/>
      <c r="N66" s="7"/>
      <c r="O66" s="26"/>
      <c r="P66" s="33"/>
      <c r="Q66" s="7"/>
      <c r="R66" s="16"/>
      <c r="S66" s="7"/>
      <c r="T66" s="26"/>
    </row>
    <row r="67" spans="1:20" x14ac:dyDescent="0.25">
      <c r="A67" s="33"/>
      <c r="B67" s="7"/>
      <c r="C67" s="16"/>
      <c r="D67" s="7"/>
      <c r="E67" s="26"/>
      <c r="F67" s="52"/>
      <c r="G67" s="7"/>
      <c r="H67" s="16"/>
      <c r="I67" s="7"/>
      <c r="J67" s="15"/>
      <c r="K67" s="33"/>
      <c r="L67" s="7"/>
      <c r="M67" s="16"/>
      <c r="N67" s="7"/>
      <c r="O67" s="26"/>
      <c r="P67" s="33"/>
      <c r="Q67" s="7"/>
      <c r="R67" s="16"/>
      <c r="S67" s="7"/>
      <c r="T67" s="26"/>
    </row>
    <row r="68" spans="1:20" x14ac:dyDescent="0.25">
      <c r="A68" s="33"/>
      <c r="B68" s="7"/>
      <c r="C68" s="16"/>
      <c r="D68" s="7"/>
      <c r="E68" s="26"/>
      <c r="F68" s="52"/>
      <c r="G68" s="7"/>
      <c r="H68" s="16"/>
      <c r="I68" s="7"/>
      <c r="J68" s="15"/>
      <c r="K68" s="33"/>
      <c r="L68" s="7"/>
      <c r="M68" s="16"/>
      <c r="N68" s="7"/>
      <c r="O68" s="26"/>
      <c r="P68" s="33"/>
      <c r="Q68" s="7"/>
      <c r="R68" s="16"/>
      <c r="S68" s="7"/>
      <c r="T68" s="26"/>
    </row>
    <row r="69" spans="1:20" x14ac:dyDescent="0.25">
      <c r="A69" s="33"/>
      <c r="B69" s="7"/>
      <c r="C69" s="16"/>
      <c r="D69" s="7"/>
      <c r="E69" s="26"/>
      <c r="F69" s="52"/>
      <c r="G69" s="7"/>
      <c r="H69" s="16"/>
      <c r="I69" s="7"/>
      <c r="J69" s="15"/>
      <c r="K69" s="33"/>
      <c r="L69" s="7"/>
      <c r="M69" s="16"/>
      <c r="N69" s="7"/>
      <c r="O69" s="26"/>
      <c r="P69" s="33"/>
      <c r="Q69" s="7"/>
      <c r="R69" s="16"/>
      <c r="S69" s="7"/>
      <c r="T69" s="26"/>
    </row>
    <row r="70" spans="1:20" x14ac:dyDescent="0.25">
      <c r="A70" s="33"/>
      <c r="B70" s="7"/>
      <c r="C70" s="16"/>
      <c r="D70" s="7"/>
      <c r="E70" s="26"/>
      <c r="F70" s="52"/>
      <c r="G70" s="7"/>
      <c r="H70" s="16"/>
      <c r="I70" s="7"/>
      <c r="J70" s="15"/>
      <c r="K70" s="33"/>
      <c r="L70" s="7"/>
      <c r="M70" s="16"/>
      <c r="N70" s="7"/>
      <c r="O70" s="26"/>
      <c r="P70" s="33"/>
      <c r="Q70" s="7"/>
      <c r="R70" s="16"/>
      <c r="S70" s="7"/>
      <c r="T70" s="26"/>
    </row>
    <row r="71" spans="1:20" x14ac:dyDescent="0.25">
      <c r="A71" s="33"/>
      <c r="B71" s="7"/>
      <c r="C71" s="16"/>
      <c r="D71" s="7"/>
      <c r="E71" s="26"/>
      <c r="F71" s="52"/>
      <c r="G71" s="7"/>
      <c r="H71" s="16"/>
      <c r="I71" s="7"/>
      <c r="J71" s="15"/>
      <c r="K71" s="33"/>
      <c r="L71" s="7"/>
      <c r="M71" s="16"/>
      <c r="N71" s="7"/>
      <c r="O71" s="26"/>
      <c r="P71" s="33"/>
      <c r="Q71" s="7"/>
      <c r="R71" s="16"/>
      <c r="S71" s="7"/>
      <c r="T71" s="26"/>
    </row>
    <row r="72" spans="1:20" x14ac:dyDescent="0.25">
      <c r="A72" s="33"/>
      <c r="B72" s="7"/>
      <c r="C72" s="16"/>
      <c r="D72" s="7"/>
      <c r="E72" s="26"/>
      <c r="F72" s="52"/>
      <c r="G72" s="7"/>
      <c r="H72" s="16"/>
      <c r="I72" s="7"/>
      <c r="J72" s="15"/>
      <c r="K72" s="33"/>
      <c r="L72" s="7"/>
      <c r="M72" s="16"/>
      <c r="N72" s="7"/>
      <c r="O72" s="26"/>
      <c r="P72" s="33"/>
      <c r="Q72" s="7"/>
      <c r="R72" s="16"/>
      <c r="S72" s="7"/>
      <c r="T72" s="26"/>
    </row>
    <row r="73" spans="1:20" x14ac:dyDescent="0.25">
      <c r="A73" s="33"/>
      <c r="B73" s="7"/>
      <c r="C73" s="16"/>
      <c r="D73" s="7"/>
      <c r="E73" s="26"/>
      <c r="F73" s="52"/>
      <c r="G73" s="7"/>
      <c r="H73" s="16"/>
      <c r="I73" s="7"/>
      <c r="J73" s="15"/>
      <c r="K73" s="33"/>
      <c r="L73" s="7"/>
      <c r="M73" s="16"/>
      <c r="N73" s="7"/>
      <c r="O73" s="26"/>
      <c r="P73" s="33"/>
      <c r="Q73" s="7"/>
      <c r="R73" s="16"/>
      <c r="S73" s="7"/>
      <c r="T73" s="26"/>
    </row>
    <row r="74" spans="1:20" x14ac:dyDescent="0.25">
      <c r="A74" s="33"/>
      <c r="B74" s="7"/>
      <c r="C74" s="16"/>
      <c r="D74" s="7"/>
      <c r="E74" s="26"/>
      <c r="F74" s="52"/>
      <c r="G74" s="7"/>
      <c r="H74" s="16"/>
      <c r="I74" s="7"/>
      <c r="J74" s="15"/>
      <c r="K74" s="33"/>
      <c r="L74" s="7"/>
      <c r="M74" s="16"/>
      <c r="N74" s="7"/>
      <c r="O74" s="26"/>
      <c r="P74" s="33"/>
      <c r="Q74" s="7"/>
      <c r="R74" s="16"/>
      <c r="S74" s="7"/>
      <c r="T74" s="26"/>
    </row>
    <row r="75" spans="1:20" x14ac:dyDescent="0.25">
      <c r="A75" s="33"/>
      <c r="B75" s="7"/>
      <c r="C75" s="16"/>
      <c r="D75" s="7"/>
      <c r="E75" s="26"/>
      <c r="F75" s="52"/>
      <c r="G75" s="7"/>
      <c r="H75" s="16"/>
      <c r="I75" s="7"/>
      <c r="J75" s="15"/>
      <c r="K75" s="33"/>
      <c r="L75" s="7"/>
      <c r="M75" s="16"/>
      <c r="N75" s="7"/>
      <c r="O75" s="26"/>
      <c r="P75" s="33"/>
      <c r="Q75" s="7"/>
      <c r="R75" s="16"/>
      <c r="S75" s="7"/>
      <c r="T75" s="26"/>
    </row>
    <row r="76" spans="1:20" x14ac:dyDescent="0.25">
      <c r="A76" s="33"/>
      <c r="B76" s="7"/>
      <c r="C76" s="16"/>
      <c r="D76" s="7"/>
      <c r="E76" s="26"/>
      <c r="F76" s="52"/>
      <c r="G76" s="7"/>
      <c r="H76" s="16"/>
      <c r="I76" s="7"/>
      <c r="J76" s="15"/>
      <c r="K76" s="33"/>
      <c r="L76" s="7"/>
      <c r="M76" s="16"/>
      <c r="N76" s="7"/>
      <c r="O76" s="26"/>
      <c r="P76" s="33"/>
      <c r="Q76" s="7"/>
      <c r="R76" s="16"/>
      <c r="S76" s="7"/>
      <c r="T76" s="26"/>
    </row>
    <row r="77" spans="1:20" x14ac:dyDescent="0.25">
      <c r="A77" s="34"/>
      <c r="B77" s="10"/>
      <c r="C77" s="11"/>
      <c r="D77" s="10"/>
      <c r="E77" s="27"/>
      <c r="F77" s="53"/>
      <c r="G77" s="10"/>
      <c r="H77" s="11"/>
      <c r="I77" s="10"/>
      <c r="J77" s="1"/>
      <c r="K77" s="34"/>
      <c r="L77" s="10"/>
      <c r="M77" s="11"/>
      <c r="N77" s="10"/>
      <c r="O77" s="27"/>
      <c r="P77" s="34"/>
      <c r="Q77" s="10"/>
      <c r="R77" s="11"/>
      <c r="S77" s="10"/>
      <c r="T77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"/>
  <sheetViews>
    <sheetView workbookViewId="0">
      <selection activeCell="M14" sqref="M14"/>
    </sheetView>
  </sheetViews>
  <sheetFormatPr defaultRowHeight="15" x14ac:dyDescent="0.25"/>
  <cols>
    <col min="1" max="1" width="13.140625" style="39" customWidth="1"/>
    <col min="2" max="2" width="15.5703125" customWidth="1"/>
    <col min="3" max="3" width="15.85546875" style="4" customWidth="1"/>
    <col min="4" max="4" width="10.28515625" customWidth="1"/>
    <col min="5" max="5" width="7" customWidth="1"/>
    <col min="6" max="6" width="10" customWidth="1"/>
    <col min="7" max="7" width="14.28515625" customWidth="1"/>
    <col min="8" max="8" width="16.42578125" customWidth="1"/>
    <col min="9" max="9" width="14.28515625" customWidth="1"/>
    <col min="10" max="10" width="7.140625" customWidth="1"/>
    <col min="11" max="11" width="11.7109375" style="35" customWidth="1"/>
    <col min="12" max="12" width="13.85546875" customWidth="1"/>
    <col min="13" max="13" width="13.5703125" style="4" customWidth="1"/>
    <col min="14" max="14" width="13.140625" customWidth="1"/>
    <col min="15" max="15" width="8.140625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7.85546875" customWidth="1"/>
  </cols>
  <sheetData>
    <row r="2" spans="1:20" ht="21" x14ac:dyDescent="0.35">
      <c r="A2" s="269" t="s">
        <v>167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43871</v>
      </c>
      <c r="B5" s="7" t="s">
        <v>361</v>
      </c>
      <c r="C5" s="16">
        <v>1100000</v>
      </c>
      <c r="D5" s="7" t="s">
        <v>276</v>
      </c>
      <c r="E5" s="26" t="s">
        <v>250</v>
      </c>
      <c r="F5" s="15"/>
      <c r="G5" s="7"/>
      <c r="H5" s="15"/>
      <c r="I5" s="7"/>
      <c r="J5" s="15"/>
      <c r="K5" s="28"/>
      <c r="L5" s="106"/>
      <c r="M5" s="13"/>
      <c r="N5" s="7"/>
      <c r="O5" s="30"/>
      <c r="P5" s="33"/>
      <c r="Q5" s="7"/>
      <c r="R5" s="16"/>
      <c r="S5" s="7"/>
      <c r="T5" s="26"/>
    </row>
    <row r="6" spans="1:20" x14ac:dyDescent="0.25">
      <c r="A6" s="54" t="s">
        <v>290</v>
      </c>
      <c r="B6" s="10"/>
      <c r="C6" s="62">
        <f>C5</f>
        <v>1100000</v>
      </c>
      <c r="D6" s="10"/>
      <c r="E6" s="27"/>
      <c r="F6" s="1"/>
      <c r="G6" s="10"/>
      <c r="H6" s="1"/>
      <c r="I6" s="10"/>
      <c r="J6" s="1"/>
      <c r="K6" s="111"/>
      <c r="L6" s="112"/>
      <c r="M6" s="116"/>
      <c r="N6" s="10"/>
      <c r="O6" s="113"/>
      <c r="P6" s="34"/>
      <c r="Q6" s="10"/>
      <c r="R6" s="11"/>
      <c r="S6" s="10"/>
      <c r="T6" s="27"/>
    </row>
    <row r="7" spans="1:20" x14ac:dyDescent="0.25">
      <c r="A7" s="37">
        <v>43901</v>
      </c>
      <c r="B7" s="7" t="s">
        <v>370</v>
      </c>
      <c r="C7" s="16">
        <v>15000000</v>
      </c>
      <c r="D7" s="7" t="s">
        <v>276</v>
      </c>
      <c r="E7" s="26" t="s">
        <v>50</v>
      </c>
      <c r="F7" s="15"/>
      <c r="G7" s="7"/>
      <c r="H7" s="15"/>
      <c r="I7" s="7"/>
      <c r="J7" s="15"/>
      <c r="K7" s="28">
        <v>43892</v>
      </c>
      <c r="L7" s="106" t="s">
        <v>416</v>
      </c>
      <c r="M7" s="13">
        <v>2623440.4</v>
      </c>
      <c r="N7" s="7"/>
      <c r="O7" s="30" t="s">
        <v>50</v>
      </c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28">
        <v>43893</v>
      </c>
      <c r="L8" s="106" t="s">
        <v>417</v>
      </c>
      <c r="M8" s="13">
        <v>2000000</v>
      </c>
      <c r="N8" s="7"/>
      <c r="O8" s="30" t="s">
        <v>50</v>
      </c>
      <c r="P8" s="33"/>
      <c r="Q8" s="7"/>
      <c r="R8" s="16"/>
      <c r="S8" s="7"/>
      <c r="T8" s="26"/>
    </row>
    <row r="9" spans="1:20" x14ac:dyDescent="0.25">
      <c r="A9" s="54" t="s">
        <v>302</v>
      </c>
      <c r="B9" s="10"/>
      <c r="C9" s="62">
        <f>SUM(C7:C8)</f>
        <v>15000000</v>
      </c>
      <c r="D9" s="10"/>
      <c r="E9" s="27"/>
      <c r="F9" s="1"/>
      <c r="G9" s="10"/>
      <c r="H9" s="62">
        <f>SUM(H7:H8)</f>
        <v>0</v>
      </c>
      <c r="I9" s="10"/>
      <c r="J9" s="1"/>
      <c r="K9" s="34"/>
      <c r="L9" s="10"/>
      <c r="M9" s="62">
        <f>SUM(M7:M8)</f>
        <v>4623440.4000000004</v>
      </c>
      <c r="N9" s="10"/>
      <c r="O9" s="27"/>
      <c r="P9" s="34"/>
      <c r="Q9" s="10"/>
      <c r="R9" s="62">
        <f>R5</f>
        <v>0</v>
      </c>
      <c r="S9" s="10"/>
      <c r="T9" s="27"/>
    </row>
    <row r="10" spans="1:20" x14ac:dyDescent="0.25">
      <c r="A10" s="37">
        <v>43948</v>
      </c>
      <c r="B10" s="7" t="s">
        <v>377</v>
      </c>
      <c r="C10" s="16">
        <v>16738800</v>
      </c>
      <c r="D10" s="7"/>
      <c r="E10" s="26" t="s">
        <v>50</v>
      </c>
      <c r="F10" s="15"/>
      <c r="G10" s="7"/>
      <c r="H10" s="15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54" t="s">
        <v>306</v>
      </c>
      <c r="B11" s="10"/>
      <c r="C11" s="62">
        <f>C10</f>
        <v>16738800</v>
      </c>
      <c r="D11" s="10"/>
      <c r="E11" s="27"/>
      <c r="F11" s="1"/>
      <c r="G11" s="10"/>
      <c r="H11" s="62">
        <f>H10</f>
        <v>0</v>
      </c>
      <c r="I11" s="10"/>
      <c r="J11" s="1"/>
      <c r="K11" s="34"/>
      <c r="L11" s="10"/>
      <c r="M11" s="62">
        <f>M10</f>
        <v>0</v>
      </c>
      <c r="N11" s="10"/>
      <c r="O11" s="27"/>
      <c r="P11" s="34"/>
      <c r="Q11" s="10"/>
      <c r="R11" s="62">
        <f>R10</f>
        <v>0</v>
      </c>
      <c r="S11" s="10"/>
      <c r="T11" s="27"/>
    </row>
    <row r="12" spans="1:20" x14ac:dyDescent="0.25">
      <c r="A12" s="37">
        <v>43974</v>
      </c>
      <c r="B12" s="7" t="s">
        <v>232</v>
      </c>
      <c r="C12" s="16">
        <v>32167000</v>
      </c>
      <c r="D12" s="7" t="s">
        <v>61</v>
      </c>
      <c r="E12" s="26" t="s">
        <v>50</v>
      </c>
      <c r="F12" s="15"/>
      <c r="G12" s="7"/>
      <c r="H12" s="15"/>
      <c r="I12" s="7"/>
      <c r="J12" s="15"/>
      <c r="K12" s="28">
        <v>43965</v>
      </c>
      <c r="L12" s="106" t="s">
        <v>418</v>
      </c>
      <c r="M12" s="13">
        <v>2623440.4</v>
      </c>
      <c r="N12" s="7"/>
      <c r="O12" s="30" t="s">
        <v>50</v>
      </c>
      <c r="P12" s="33"/>
      <c r="Q12" s="7"/>
      <c r="R12" s="16"/>
      <c r="S12" s="7"/>
      <c r="T12" s="26"/>
    </row>
    <row r="13" spans="1:20" x14ac:dyDescent="0.25">
      <c r="A13" s="37">
        <v>43978</v>
      </c>
      <c r="B13" s="7" t="s">
        <v>411</v>
      </c>
      <c r="C13" s="16">
        <v>16738800</v>
      </c>
      <c r="D13" s="7" t="s">
        <v>61</v>
      </c>
      <c r="E13" s="26" t="s">
        <v>66</v>
      </c>
      <c r="F13" s="15"/>
      <c r="G13" s="7"/>
      <c r="H13" s="15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54" t="s">
        <v>309</v>
      </c>
      <c r="B14" s="10"/>
      <c r="C14" s="62">
        <f>SUM(C12:C13)</f>
        <v>48905800</v>
      </c>
      <c r="D14" s="10"/>
      <c r="E14" s="27"/>
      <c r="F14" s="1"/>
      <c r="G14" s="10"/>
      <c r="H14" s="62">
        <f>SUM(H12:H13)</f>
        <v>0</v>
      </c>
      <c r="I14" s="10"/>
      <c r="J14" s="1"/>
      <c r="K14" s="34"/>
      <c r="L14" s="10"/>
      <c r="M14" s="62">
        <f>SUM(M12:M13)</f>
        <v>2623440.4</v>
      </c>
      <c r="N14" s="10"/>
      <c r="O14" s="27"/>
      <c r="P14" s="34"/>
      <c r="Q14" s="10"/>
      <c r="R14" s="62">
        <f>SUM(R12:R13)</f>
        <v>0</v>
      </c>
      <c r="S14" s="10"/>
      <c r="T14" s="27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15"/>
      <c r="G30" s="7"/>
      <c r="H30" s="15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15"/>
      <c r="G31" s="7"/>
      <c r="H31" s="15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15"/>
      <c r="G32" s="7"/>
      <c r="H32" s="15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15"/>
      <c r="G33" s="7"/>
      <c r="H33" s="15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15"/>
      <c r="G34" s="7"/>
      <c r="H34" s="15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15"/>
      <c r="G35" s="7"/>
      <c r="H35" s="15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15"/>
      <c r="G36" s="7"/>
      <c r="H36" s="15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8"/>
      <c r="B37" s="10"/>
      <c r="C37" s="11"/>
      <c r="D37" s="10"/>
      <c r="E37" s="27"/>
      <c r="F37" s="1"/>
      <c r="G37" s="10"/>
      <c r="H37" s="1"/>
      <c r="I37" s="10"/>
      <c r="J37" s="1"/>
      <c r="K37" s="34"/>
      <c r="L37" s="10"/>
      <c r="M37" s="11"/>
      <c r="N37" s="10"/>
      <c r="O37" s="27"/>
      <c r="P37" s="34"/>
      <c r="Q37" s="10"/>
      <c r="R37" s="11"/>
      <c r="S37" s="10"/>
      <c r="T37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workbookViewId="0">
      <selection activeCell="J30" sqref="J30"/>
    </sheetView>
  </sheetViews>
  <sheetFormatPr defaultRowHeight="15" x14ac:dyDescent="0.25"/>
  <cols>
    <col min="1" max="1" width="11" style="80" customWidth="1"/>
    <col min="2" max="2" width="19.140625" style="64" customWidth="1"/>
    <col min="3" max="3" width="14.28515625" style="79" customWidth="1"/>
    <col min="4" max="4" width="15.42578125" style="64" customWidth="1"/>
    <col min="5" max="5" width="7.85546875" style="64" customWidth="1"/>
    <col min="6" max="6" width="11.7109375" style="80" customWidth="1"/>
    <col min="7" max="7" width="19.5703125" style="64" customWidth="1"/>
    <col min="8" max="8" width="14.28515625" style="79" customWidth="1"/>
    <col min="9" max="9" width="11.140625" style="64" customWidth="1"/>
    <col min="10" max="10" width="7.7109375" style="64" customWidth="1"/>
    <col min="11" max="11" width="11.7109375" style="64" customWidth="1"/>
    <col min="12" max="12" width="26" style="64" customWidth="1"/>
    <col min="13" max="13" width="13" style="79" customWidth="1"/>
    <col min="14" max="14" width="10.42578125" style="64" customWidth="1"/>
    <col min="15" max="15" width="7.7109375" style="64" customWidth="1"/>
    <col min="16" max="16" width="10.7109375" style="80" bestFit="1" customWidth="1"/>
    <col min="17" max="17" width="9.85546875" style="64" customWidth="1"/>
    <col min="18" max="18" width="12.28515625" style="79" customWidth="1"/>
    <col min="19" max="19" width="12.42578125" style="64" customWidth="1"/>
    <col min="20" max="20" width="7.28515625" style="64" customWidth="1"/>
    <col min="21" max="16384" width="9.140625" style="64"/>
  </cols>
  <sheetData>
    <row r="2" spans="1:20" ht="21" x14ac:dyDescent="0.35">
      <c r="A2" s="269" t="s">
        <v>51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50" t="s">
        <v>46</v>
      </c>
      <c r="F4" s="40" t="s">
        <v>29</v>
      </c>
      <c r="G4" s="24" t="s">
        <v>44</v>
      </c>
      <c r="H4" s="49" t="s">
        <v>45</v>
      </c>
      <c r="I4" s="25" t="s">
        <v>47</v>
      </c>
      <c r="J4" s="51" t="s">
        <v>46</v>
      </c>
      <c r="K4" s="20" t="s">
        <v>29</v>
      </c>
      <c r="L4" s="20" t="s">
        <v>44</v>
      </c>
      <c r="M4" s="120" t="s">
        <v>45</v>
      </c>
      <c r="N4" s="21" t="s">
        <v>47</v>
      </c>
      <c r="O4" s="21" t="s">
        <v>46</v>
      </c>
      <c r="P4" s="115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81">
        <v>43882</v>
      </c>
      <c r="B5" s="82" t="s">
        <v>232</v>
      </c>
      <c r="C5" s="83">
        <v>62033100</v>
      </c>
      <c r="D5" s="84" t="s">
        <v>276</v>
      </c>
      <c r="E5" s="65" t="s">
        <v>250</v>
      </c>
      <c r="F5" s="85"/>
      <c r="G5" s="86"/>
      <c r="H5" s="87"/>
      <c r="I5" s="71"/>
      <c r="J5" s="69"/>
      <c r="K5" s="85"/>
      <c r="L5" s="65"/>
      <c r="M5" s="67"/>
      <c r="N5" s="65"/>
      <c r="O5" s="68"/>
      <c r="P5" s="70">
        <v>43882</v>
      </c>
      <c r="Q5" s="71" t="s">
        <v>366</v>
      </c>
      <c r="R5" s="67">
        <v>2000000</v>
      </c>
      <c r="S5" s="65" t="s">
        <v>354</v>
      </c>
      <c r="T5" s="68" t="s">
        <v>50</v>
      </c>
    </row>
    <row r="6" spans="1:20" x14ac:dyDescent="0.25">
      <c r="A6" s="85">
        <v>43887</v>
      </c>
      <c r="B6" s="86" t="s">
        <v>331</v>
      </c>
      <c r="C6" s="87">
        <v>500000</v>
      </c>
      <c r="D6" s="86" t="s">
        <v>276</v>
      </c>
      <c r="E6" s="86" t="s">
        <v>50</v>
      </c>
      <c r="F6" s="70"/>
      <c r="G6" s="71"/>
      <c r="H6" s="67"/>
      <c r="I6" s="71"/>
      <c r="J6" s="69"/>
      <c r="K6" s="86"/>
      <c r="L6" s="71"/>
      <c r="M6" s="67"/>
      <c r="N6" s="71"/>
      <c r="O6" s="68"/>
      <c r="P6" s="70"/>
      <c r="Q6" s="71"/>
      <c r="R6" s="67"/>
      <c r="S6" s="71"/>
      <c r="T6" s="68"/>
    </row>
    <row r="7" spans="1:20" x14ac:dyDescent="0.25">
      <c r="A7" s="85">
        <v>43889</v>
      </c>
      <c r="B7" s="86" t="s">
        <v>412</v>
      </c>
      <c r="C7" s="87">
        <v>2000000</v>
      </c>
      <c r="D7" s="86" t="s">
        <v>276</v>
      </c>
      <c r="E7" s="86" t="s">
        <v>50</v>
      </c>
      <c r="F7" s="70"/>
      <c r="G7" s="71"/>
      <c r="H7" s="67"/>
      <c r="I7" s="71"/>
      <c r="J7" s="69"/>
      <c r="K7" s="86"/>
      <c r="L7" s="71"/>
      <c r="M7" s="67"/>
      <c r="N7" s="71"/>
      <c r="O7" s="68"/>
      <c r="P7" s="70"/>
      <c r="Q7" s="71"/>
      <c r="R7" s="67"/>
      <c r="S7" s="71"/>
      <c r="T7" s="68"/>
    </row>
    <row r="8" spans="1:20" x14ac:dyDescent="0.25">
      <c r="A8" s="117" t="s">
        <v>290</v>
      </c>
      <c r="B8" s="73"/>
      <c r="C8" s="62">
        <f>SUM(C5:C7)</f>
        <v>64533100</v>
      </c>
      <c r="D8" s="73"/>
      <c r="E8" s="88"/>
      <c r="F8" s="76"/>
      <c r="G8" s="73"/>
      <c r="H8" s="62">
        <f>SUM(H5:H7)</f>
        <v>0</v>
      </c>
      <c r="I8" s="73"/>
      <c r="J8" s="75"/>
      <c r="K8" s="76"/>
      <c r="L8" s="73"/>
      <c r="M8" s="62">
        <f>SUM(M5:M7)</f>
        <v>0</v>
      </c>
      <c r="N8" s="73"/>
      <c r="O8" s="74"/>
      <c r="P8" s="76"/>
      <c r="Q8" s="73"/>
      <c r="R8" s="62">
        <f>SUM(R5:R7)</f>
        <v>2000000</v>
      </c>
      <c r="S8" s="73"/>
      <c r="T8" s="74"/>
    </row>
    <row r="9" spans="1:20" x14ac:dyDescent="0.25">
      <c r="A9" s="70">
        <v>43907</v>
      </c>
      <c r="B9" s="71" t="s">
        <v>413</v>
      </c>
      <c r="C9" s="67">
        <v>85000</v>
      </c>
      <c r="D9" s="71" t="s">
        <v>414</v>
      </c>
      <c r="E9" s="69" t="s">
        <v>66</v>
      </c>
      <c r="F9" s="89"/>
      <c r="G9" s="71" t="s">
        <v>563</v>
      </c>
      <c r="H9" s="67">
        <v>3105000</v>
      </c>
      <c r="I9" s="71"/>
      <c r="J9" s="69"/>
      <c r="K9" s="70">
        <v>43892</v>
      </c>
      <c r="L9" s="71" t="s">
        <v>416</v>
      </c>
      <c r="M9" s="67">
        <v>9272120</v>
      </c>
      <c r="N9" s="71"/>
      <c r="O9" s="68" t="s">
        <v>50</v>
      </c>
      <c r="P9" s="70"/>
      <c r="Q9" s="71"/>
      <c r="R9" s="41"/>
      <c r="S9" s="71"/>
      <c r="T9" s="68"/>
    </row>
    <row r="10" spans="1:20" x14ac:dyDescent="0.25">
      <c r="A10" s="70">
        <v>43907</v>
      </c>
      <c r="B10" s="71" t="s">
        <v>415</v>
      </c>
      <c r="C10" s="67">
        <v>758000</v>
      </c>
      <c r="D10" s="71" t="s">
        <v>414</v>
      </c>
      <c r="E10" s="68" t="s">
        <v>66</v>
      </c>
      <c r="F10" s="118"/>
      <c r="G10" s="71" t="s">
        <v>563</v>
      </c>
      <c r="H10" s="67">
        <f>4450000/2</f>
        <v>2225000</v>
      </c>
      <c r="I10" s="71"/>
      <c r="J10" s="69"/>
      <c r="K10" s="70">
        <v>43893</v>
      </c>
      <c r="L10" s="71" t="s">
        <v>417</v>
      </c>
      <c r="M10" s="67">
        <v>2000000</v>
      </c>
      <c r="N10" s="71"/>
      <c r="O10" s="68" t="s">
        <v>50</v>
      </c>
      <c r="P10" s="70"/>
      <c r="Q10" s="71"/>
      <c r="R10" s="67"/>
      <c r="S10" s="71"/>
      <c r="T10" s="68"/>
    </row>
    <row r="11" spans="1:20" x14ac:dyDescent="0.25">
      <c r="A11" s="70">
        <v>43907</v>
      </c>
      <c r="B11" s="71" t="s">
        <v>322</v>
      </c>
      <c r="C11" s="67">
        <v>3300000</v>
      </c>
      <c r="D11" s="71" t="s">
        <v>276</v>
      </c>
      <c r="E11" s="68" t="s">
        <v>250</v>
      </c>
      <c r="F11" s="118"/>
      <c r="G11" s="71"/>
      <c r="H11" s="67"/>
      <c r="I11" s="71"/>
      <c r="J11" s="69"/>
      <c r="K11" s="86"/>
      <c r="L11" s="71"/>
      <c r="M11" s="67"/>
      <c r="N11" s="71"/>
      <c r="O11" s="68"/>
      <c r="P11" s="70"/>
      <c r="Q11" s="71"/>
      <c r="R11" s="67"/>
      <c r="S11" s="71"/>
      <c r="T11" s="68"/>
    </row>
    <row r="12" spans="1:20" x14ac:dyDescent="0.25">
      <c r="A12" s="70">
        <v>43908</v>
      </c>
      <c r="B12" s="71" t="s">
        <v>311</v>
      </c>
      <c r="C12" s="67">
        <v>1100000</v>
      </c>
      <c r="D12" s="71"/>
      <c r="E12" s="68" t="s">
        <v>250</v>
      </c>
      <c r="F12" s="118"/>
      <c r="G12" s="71"/>
      <c r="H12" s="67"/>
      <c r="I12" s="71"/>
      <c r="J12" s="69"/>
      <c r="K12" s="86"/>
      <c r="L12" s="71"/>
      <c r="M12" s="67"/>
      <c r="N12" s="71"/>
      <c r="O12" s="68"/>
      <c r="P12" s="70"/>
      <c r="Q12" s="71"/>
      <c r="R12" s="67"/>
      <c r="S12" s="71"/>
      <c r="T12" s="68"/>
    </row>
    <row r="13" spans="1:20" x14ac:dyDescent="0.25">
      <c r="A13" s="70">
        <v>43909</v>
      </c>
      <c r="B13" s="71" t="s">
        <v>68</v>
      </c>
      <c r="C13" s="67">
        <v>14720000</v>
      </c>
      <c r="D13" s="71" t="s">
        <v>276</v>
      </c>
      <c r="E13" s="68" t="s">
        <v>50</v>
      </c>
      <c r="F13" s="118"/>
      <c r="G13" s="71"/>
      <c r="H13" s="67"/>
      <c r="I13" s="71"/>
      <c r="J13" s="69"/>
      <c r="K13" s="86"/>
      <c r="L13" s="71"/>
      <c r="M13" s="67"/>
      <c r="N13" s="71"/>
      <c r="O13" s="68"/>
      <c r="P13" s="70"/>
      <c r="Q13" s="71"/>
      <c r="R13" s="67"/>
      <c r="S13" s="71"/>
      <c r="T13" s="68"/>
    </row>
    <row r="14" spans="1:20" x14ac:dyDescent="0.25">
      <c r="A14" s="70">
        <v>43915</v>
      </c>
      <c r="B14" s="71" t="s">
        <v>17</v>
      </c>
      <c r="C14" s="67">
        <v>2160000</v>
      </c>
      <c r="D14" s="71" t="s">
        <v>276</v>
      </c>
      <c r="E14" s="68" t="s">
        <v>50</v>
      </c>
      <c r="F14" s="118"/>
      <c r="G14" s="71"/>
      <c r="H14" s="67"/>
      <c r="I14" s="71"/>
      <c r="J14" s="69"/>
      <c r="K14" s="86"/>
      <c r="L14" s="71"/>
      <c r="M14" s="67"/>
      <c r="N14" s="71"/>
      <c r="O14" s="68"/>
      <c r="P14" s="70"/>
      <c r="Q14" s="71"/>
      <c r="R14" s="67"/>
      <c r="S14" s="71"/>
      <c r="T14" s="68"/>
    </row>
    <row r="15" spans="1:20" x14ac:dyDescent="0.25">
      <c r="A15" s="117" t="s">
        <v>302</v>
      </c>
      <c r="B15" s="73"/>
      <c r="C15" s="62">
        <f>SUM(C9:C14)</f>
        <v>22123000</v>
      </c>
      <c r="D15" s="73"/>
      <c r="E15" s="88"/>
      <c r="F15" s="76"/>
      <c r="G15" s="73"/>
      <c r="H15" s="62">
        <f>SUM(H9:H14)</f>
        <v>5330000</v>
      </c>
      <c r="I15" s="73"/>
      <c r="J15" s="75"/>
      <c r="K15" s="76"/>
      <c r="L15" s="73"/>
      <c r="M15" s="62">
        <f>SUM(M9:M14)</f>
        <v>11272120</v>
      </c>
      <c r="N15" s="73"/>
      <c r="O15" s="74"/>
      <c r="P15" s="76"/>
      <c r="Q15" s="73"/>
      <c r="R15" s="62">
        <f>SUM(R13:R14)</f>
        <v>0</v>
      </c>
      <c r="S15" s="73"/>
      <c r="T15" s="74"/>
    </row>
    <row r="16" spans="1:20" x14ac:dyDescent="0.25">
      <c r="A16" s="70">
        <v>43927</v>
      </c>
      <c r="B16" s="71" t="s">
        <v>232</v>
      </c>
      <c r="C16" s="67">
        <v>90981880</v>
      </c>
      <c r="D16" s="71" t="s">
        <v>61</v>
      </c>
      <c r="E16" s="68" t="s">
        <v>54</v>
      </c>
      <c r="F16" s="118">
        <v>43925</v>
      </c>
      <c r="G16" s="71" t="s">
        <v>503</v>
      </c>
      <c r="H16" s="67">
        <v>120000</v>
      </c>
      <c r="I16" s="71"/>
      <c r="J16" s="69" t="s">
        <v>50</v>
      </c>
      <c r="K16" s="86"/>
      <c r="L16" s="71"/>
      <c r="M16" s="67"/>
      <c r="N16" s="71"/>
      <c r="O16" s="68"/>
      <c r="P16" s="70">
        <v>43943</v>
      </c>
      <c r="Q16" s="71" t="s">
        <v>376</v>
      </c>
      <c r="R16" s="67">
        <v>764000</v>
      </c>
      <c r="S16" s="71" t="s">
        <v>25</v>
      </c>
      <c r="T16" s="68" t="s">
        <v>50</v>
      </c>
    </row>
    <row r="17" spans="1:20" x14ac:dyDescent="0.25">
      <c r="A17" s="70">
        <v>43948</v>
      </c>
      <c r="B17" s="71" t="s">
        <v>377</v>
      </c>
      <c r="C17" s="67">
        <v>14040000</v>
      </c>
      <c r="D17" s="71" t="s">
        <v>61</v>
      </c>
      <c r="E17" s="68" t="s">
        <v>50</v>
      </c>
      <c r="F17" s="118"/>
      <c r="G17" s="71"/>
      <c r="H17" s="67"/>
      <c r="I17" s="71"/>
      <c r="J17" s="69"/>
      <c r="K17" s="86"/>
      <c r="L17" s="71"/>
      <c r="M17" s="67"/>
      <c r="N17" s="71"/>
      <c r="O17" s="68"/>
      <c r="P17" s="70"/>
      <c r="Q17" s="71"/>
      <c r="R17" s="67"/>
      <c r="S17" s="71"/>
      <c r="T17" s="68"/>
    </row>
    <row r="18" spans="1:20" x14ac:dyDescent="0.25">
      <c r="A18" s="117" t="s">
        <v>306</v>
      </c>
      <c r="B18" s="73"/>
      <c r="C18" s="62">
        <f>SUM(C16:C17)</f>
        <v>105021880</v>
      </c>
      <c r="D18" s="73"/>
      <c r="E18" s="88"/>
      <c r="F18" s="76"/>
      <c r="G18" s="73"/>
      <c r="H18" s="62">
        <f>SUM(H16:H17)</f>
        <v>120000</v>
      </c>
      <c r="I18" s="73"/>
      <c r="J18" s="75"/>
      <c r="K18" s="76"/>
      <c r="L18" s="73"/>
      <c r="M18" s="62">
        <f>SUM(M16:M17)</f>
        <v>0</v>
      </c>
      <c r="N18" s="73"/>
      <c r="O18" s="74"/>
      <c r="P18" s="76"/>
      <c r="Q18" s="73"/>
      <c r="R18" s="62">
        <f>SUM(R16:R17)</f>
        <v>764000</v>
      </c>
      <c r="S18" s="73"/>
      <c r="T18" s="74"/>
    </row>
    <row r="19" spans="1:20" x14ac:dyDescent="0.25">
      <c r="A19" s="70">
        <v>43966</v>
      </c>
      <c r="B19" s="71" t="s">
        <v>379</v>
      </c>
      <c r="C19" s="67">
        <v>1200000</v>
      </c>
      <c r="D19" s="71" t="s">
        <v>62</v>
      </c>
      <c r="E19" s="68" t="s">
        <v>50</v>
      </c>
      <c r="F19" s="118"/>
      <c r="G19" s="71"/>
      <c r="H19" s="67"/>
      <c r="I19" s="71"/>
      <c r="J19" s="69"/>
      <c r="K19" s="70">
        <v>43965</v>
      </c>
      <c r="L19" s="71" t="s">
        <v>418</v>
      </c>
      <c r="M19" s="67">
        <v>9272120</v>
      </c>
      <c r="N19" s="71"/>
      <c r="O19" s="68" t="s">
        <v>50</v>
      </c>
      <c r="P19" s="70"/>
      <c r="Q19" s="71"/>
      <c r="R19" s="67"/>
      <c r="S19" s="71"/>
      <c r="T19" s="68"/>
    </row>
    <row r="20" spans="1:20" x14ac:dyDescent="0.25">
      <c r="A20" s="117" t="s">
        <v>309</v>
      </c>
      <c r="B20" s="73"/>
      <c r="C20" s="62">
        <f>C19</f>
        <v>1200000</v>
      </c>
      <c r="D20" s="73"/>
      <c r="E20" s="88"/>
      <c r="F20" s="76"/>
      <c r="G20" s="73"/>
      <c r="H20" s="62">
        <f>H19</f>
        <v>0</v>
      </c>
      <c r="I20" s="73"/>
      <c r="J20" s="75"/>
      <c r="K20" s="76"/>
      <c r="L20" s="73"/>
      <c r="M20" s="62">
        <f>M19</f>
        <v>9272120</v>
      </c>
      <c r="N20" s="73"/>
      <c r="O20" s="74"/>
      <c r="P20" s="76"/>
      <c r="Q20" s="73"/>
      <c r="R20" s="62">
        <f>R19</f>
        <v>0</v>
      </c>
      <c r="S20" s="73"/>
      <c r="T20" s="74"/>
    </row>
    <row r="21" spans="1:20" x14ac:dyDescent="0.25">
      <c r="A21" s="81">
        <v>43987</v>
      </c>
      <c r="B21" s="82" t="s">
        <v>52</v>
      </c>
      <c r="C21" s="83">
        <v>70668320</v>
      </c>
      <c r="D21" s="84" t="s">
        <v>55</v>
      </c>
      <c r="E21" s="65" t="s">
        <v>54</v>
      </c>
      <c r="F21" s="85"/>
      <c r="G21" s="86"/>
      <c r="H21" s="87"/>
      <c r="I21" s="71"/>
      <c r="J21" s="69"/>
      <c r="K21" s="85">
        <v>44005</v>
      </c>
      <c r="L21" s="65" t="s">
        <v>56</v>
      </c>
      <c r="M21" s="67">
        <v>1127641</v>
      </c>
      <c r="N21" s="65"/>
      <c r="O21" s="68" t="s">
        <v>57</v>
      </c>
      <c r="P21" s="70"/>
      <c r="Q21" s="71"/>
      <c r="R21" s="67"/>
      <c r="S21" s="65"/>
      <c r="T21" s="68"/>
    </row>
    <row r="22" spans="1:20" x14ac:dyDescent="0.25">
      <c r="A22" s="85">
        <v>44012</v>
      </c>
      <c r="B22" s="86" t="s">
        <v>53</v>
      </c>
      <c r="C22" s="87">
        <v>2600000</v>
      </c>
      <c r="D22" s="86" t="s">
        <v>55</v>
      </c>
      <c r="E22" s="86" t="s">
        <v>50</v>
      </c>
      <c r="F22" s="70"/>
      <c r="G22" s="71"/>
      <c r="H22" s="67"/>
      <c r="I22" s="71"/>
      <c r="J22" s="69"/>
      <c r="K22" s="86"/>
      <c r="L22" s="71"/>
      <c r="M22" s="67"/>
      <c r="N22" s="71"/>
      <c r="O22" s="68"/>
      <c r="P22" s="70"/>
      <c r="Q22" s="71"/>
      <c r="R22" s="67"/>
      <c r="S22" s="71"/>
      <c r="T22" s="68"/>
    </row>
    <row r="23" spans="1:20" x14ac:dyDescent="0.25">
      <c r="A23" s="117" t="s">
        <v>110</v>
      </c>
      <c r="B23" s="73"/>
      <c r="C23" s="62">
        <f>SUM(C21:C22)</f>
        <v>73268320</v>
      </c>
      <c r="D23" s="73"/>
      <c r="E23" s="74"/>
      <c r="F23" s="119"/>
      <c r="G23" s="73"/>
      <c r="H23" s="62">
        <f>SUM(H21:H22)</f>
        <v>0</v>
      </c>
      <c r="I23" s="73"/>
      <c r="J23" s="75"/>
      <c r="K23" s="76"/>
      <c r="L23" s="73"/>
      <c r="M23" s="62">
        <f>SUM(M21:M22)</f>
        <v>1127641</v>
      </c>
      <c r="N23" s="73"/>
      <c r="O23" s="74"/>
      <c r="P23" s="76"/>
      <c r="Q23" s="73"/>
      <c r="R23" s="62">
        <f>SUM(R21:R22)</f>
        <v>0</v>
      </c>
      <c r="S23" s="73"/>
      <c r="T23" s="74"/>
    </row>
    <row r="24" spans="1:20" x14ac:dyDescent="0.25">
      <c r="A24" s="70"/>
      <c r="B24" s="71"/>
      <c r="C24" s="67"/>
      <c r="D24" s="71"/>
      <c r="E24" s="68"/>
      <c r="F24" s="118"/>
      <c r="G24" s="71"/>
      <c r="H24" s="67"/>
      <c r="I24" s="71"/>
      <c r="J24" s="69"/>
      <c r="K24" s="86"/>
      <c r="L24" s="71"/>
      <c r="M24" s="67"/>
      <c r="N24" s="71"/>
      <c r="O24" s="68"/>
      <c r="P24" s="70"/>
      <c r="Q24" s="71"/>
      <c r="R24" s="67"/>
      <c r="S24" s="71"/>
      <c r="T24" s="68"/>
    </row>
    <row r="25" spans="1:20" x14ac:dyDescent="0.25">
      <c r="A25" s="70"/>
      <c r="B25" s="71"/>
      <c r="C25" s="67"/>
      <c r="D25" s="71"/>
      <c r="E25" s="68"/>
      <c r="F25" s="118"/>
      <c r="G25" s="71"/>
      <c r="H25" s="67"/>
      <c r="I25" s="71"/>
      <c r="J25" s="69"/>
      <c r="K25" s="86"/>
      <c r="L25" s="71"/>
      <c r="M25" s="67"/>
      <c r="N25" s="71"/>
      <c r="O25" s="68"/>
      <c r="P25" s="70"/>
      <c r="Q25" s="71"/>
      <c r="R25" s="67"/>
      <c r="S25" s="71"/>
      <c r="T25" s="68"/>
    </row>
    <row r="26" spans="1:20" x14ac:dyDescent="0.25">
      <c r="A26" s="70"/>
      <c r="B26" s="71"/>
      <c r="C26" s="67"/>
      <c r="D26" s="71"/>
      <c r="E26" s="68"/>
      <c r="F26" s="118"/>
      <c r="G26" s="71"/>
      <c r="H26" s="67"/>
      <c r="I26" s="71"/>
      <c r="J26" s="69"/>
      <c r="K26" s="86"/>
      <c r="L26" s="71"/>
      <c r="M26" s="67"/>
      <c r="N26" s="71"/>
      <c r="O26" s="68"/>
      <c r="P26" s="70"/>
      <c r="Q26" s="71"/>
      <c r="R26" s="67"/>
      <c r="S26" s="71"/>
      <c r="T26" s="68"/>
    </row>
    <row r="27" spans="1:20" x14ac:dyDescent="0.25">
      <c r="A27" s="70"/>
      <c r="B27" s="71"/>
      <c r="C27" s="67"/>
      <c r="D27" s="71"/>
      <c r="E27" s="68"/>
      <c r="F27" s="118"/>
      <c r="G27" s="71"/>
      <c r="H27" s="67"/>
      <c r="I27" s="71"/>
      <c r="J27" s="69"/>
      <c r="K27" s="86"/>
      <c r="L27" s="71"/>
      <c r="M27" s="67"/>
      <c r="N27" s="71"/>
      <c r="O27" s="68"/>
      <c r="P27" s="70"/>
      <c r="Q27" s="71"/>
      <c r="R27" s="67"/>
      <c r="S27" s="71"/>
      <c r="T27" s="68"/>
    </row>
    <row r="28" spans="1:20" x14ac:dyDescent="0.25">
      <c r="A28" s="70"/>
      <c r="B28" s="71"/>
      <c r="C28" s="67"/>
      <c r="D28" s="71"/>
      <c r="E28" s="68"/>
      <c r="F28" s="118"/>
      <c r="G28" s="71"/>
      <c r="H28" s="67"/>
      <c r="I28" s="71"/>
      <c r="J28" s="69"/>
      <c r="K28" s="86"/>
      <c r="L28" s="71"/>
      <c r="M28" s="67"/>
      <c r="N28" s="71"/>
      <c r="O28" s="68"/>
      <c r="P28" s="70"/>
      <c r="Q28" s="71"/>
      <c r="R28" s="67"/>
      <c r="S28" s="71"/>
      <c r="T28" s="68"/>
    </row>
    <row r="29" spans="1:20" x14ac:dyDescent="0.25">
      <c r="A29" s="70"/>
      <c r="B29" s="71"/>
      <c r="C29" s="67"/>
      <c r="D29" s="71"/>
      <c r="E29" s="68"/>
      <c r="F29" s="118"/>
      <c r="G29" s="71"/>
      <c r="H29" s="67"/>
      <c r="I29" s="71"/>
      <c r="J29" s="69"/>
      <c r="K29" s="86"/>
      <c r="L29" s="71"/>
      <c r="M29" s="67"/>
      <c r="N29" s="71"/>
      <c r="O29" s="68"/>
      <c r="P29" s="70"/>
      <c r="Q29" s="71"/>
      <c r="R29" s="67"/>
      <c r="S29" s="71"/>
      <c r="T29" s="68"/>
    </row>
    <row r="30" spans="1:20" x14ac:dyDescent="0.25">
      <c r="A30" s="70"/>
      <c r="B30" s="71"/>
      <c r="C30" s="67"/>
      <c r="D30" s="71"/>
      <c r="E30" s="68"/>
      <c r="F30" s="118"/>
      <c r="G30" s="71"/>
      <c r="H30" s="67"/>
      <c r="I30" s="71"/>
      <c r="J30" s="69"/>
      <c r="K30" s="86"/>
      <c r="L30" s="71"/>
      <c r="M30" s="67"/>
      <c r="N30" s="71"/>
      <c r="O30" s="68"/>
      <c r="P30" s="70"/>
      <c r="Q30" s="71"/>
      <c r="R30" s="67"/>
      <c r="S30" s="71"/>
      <c r="T30" s="68"/>
    </row>
    <row r="31" spans="1:20" x14ac:dyDescent="0.25">
      <c r="A31" s="70"/>
      <c r="B31" s="71"/>
      <c r="C31" s="67"/>
      <c r="D31" s="71"/>
      <c r="E31" s="68"/>
      <c r="F31" s="118"/>
      <c r="G31" s="71"/>
      <c r="H31" s="67"/>
      <c r="I31" s="71"/>
      <c r="J31" s="69"/>
      <c r="K31" s="86"/>
      <c r="L31" s="71"/>
      <c r="M31" s="67"/>
      <c r="N31" s="71"/>
      <c r="O31" s="68"/>
      <c r="P31" s="70"/>
      <c r="Q31" s="71"/>
      <c r="R31" s="67"/>
      <c r="S31" s="71"/>
      <c r="T31" s="68"/>
    </row>
    <row r="32" spans="1:20" x14ac:dyDescent="0.25">
      <c r="A32" s="70"/>
      <c r="B32" s="71"/>
      <c r="C32" s="67"/>
      <c r="D32" s="71"/>
      <c r="E32" s="68"/>
      <c r="F32" s="118"/>
      <c r="G32" s="71"/>
      <c r="H32" s="67"/>
      <c r="I32" s="71"/>
      <c r="J32" s="69"/>
      <c r="K32" s="86"/>
      <c r="L32" s="71"/>
      <c r="M32" s="67"/>
      <c r="N32" s="71"/>
      <c r="O32" s="68"/>
      <c r="P32" s="70"/>
      <c r="Q32" s="71"/>
      <c r="R32" s="67"/>
      <c r="S32" s="71"/>
      <c r="T32" s="68"/>
    </row>
    <row r="33" spans="1:20" x14ac:dyDescent="0.25">
      <c r="A33" s="70"/>
      <c r="B33" s="71"/>
      <c r="C33" s="67"/>
      <c r="D33" s="71"/>
      <c r="E33" s="68"/>
      <c r="F33" s="118"/>
      <c r="G33" s="71"/>
      <c r="H33" s="67"/>
      <c r="I33" s="71"/>
      <c r="J33" s="69"/>
      <c r="K33" s="86"/>
      <c r="L33" s="71"/>
      <c r="M33" s="67"/>
      <c r="N33" s="71"/>
      <c r="O33" s="68"/>
      <c r="P33" s="70"/>
      <c r="Q33" s="71"/>
      <c r="R33" s="67"/>
      <c r="S33" s="71"/>
      <c r="T33" s="68"/>
    </row>
    <row r="34" spans="1:20" x14ac:dyDescent="0.25">
      <c r="A34" s="70"/>
      <c r="B34" s="71"/>
      <c r="C34" s="67"/>
      <c r="D34" s="71"/>
      <c r="E34" s="68"/>
      <c r="F34" s="118"/>
      <c r="G34" s="71"/>
      <c r="H34" s="67"/>
      <c r="I34" s="71"/>
      <c r="J34" s="69"/>
      <c r="K34" s="86"/>
      <c r="L34" s="71"/>
      <c r="M34" s="67"/>
      <c r="N34" s="71"/>
      <c r="O34" s="68"/>
      <c r="P34" s="70"/>
      <c r="Q34" s="71"/>
      <c r="R34" s="67"/>
      <c r="S34" s="71"/>
      <c r="T34" s="68"/>
    </row>
    <row r="35" spans="1:20" x14ac:dyDescent="0.25">
      <c r="A35" s="70"/>
      <c r="B35" s="71"/>
      <c r="C35" s="67"/>
      <c r="D35" s="71"/>
      <c r="E35" s="68"/>
      <c r="F35" s="118"/>
      <c r="G35" s="71"/>
      <c r="H35" s="67"/>
      <c r="I35" s="71"/>
      <c r="J35" s="69"/>
      <c r="K35" s="86"/>
      <c r="L35" s="71"/>
      <c r="M35" s="67"/>
      <c r="N35" s="71"/>
      <c r="O35" s="68"/>
      <c r="P35" s="70"/>
      <c r="Q35" s="71"/>
      <c r="R35" s="67"/>
      <c r="S35" s="71"/>
      <c r="T35" s="68"/>
    </row>
    <row r="36" spans="1:20" x14ac:dyDescent="0.25">
      <c r="A36" s="70"/>
      <c r="B36" s="71"/>
      <c r="C36" s="67"/>
      <c r="D36" s="71"/>
      <c r="E36" s="68"/>
      <c r="F36" s="118"/>
      <c r="G36" s="71"/>
      <c r="H36" s="67"/>
      <c r="I36" s="71"/>
      <c r="J36" s="69"/>
      <c r="K36" s="86"/>
      <c r="L36" s="71"/>
      <c r="M36" s="67"/>
      <c r="N36" s="71"/>
      <c r="O36" s="68"/>
      <c r="P36" s="70"/>
      <c r="Q36" s="71"/>
      <c r="R36" s="67"/>
      <c r="S36" s="71"/>
      <c r="T36" s="68"/>
    </row>
    <row r="37" spans="1:20" x14ac:dyDescent="0.25">
      <c r="A37" s="70"/>
      <c r="B37" s="71"/>
      <c r="C37" s="67"/>
      <c r="D37" s="71"/>
      <c r="E37" s="68"/>
      <c r="F37" s="118"/>
      <c r="G37" s="71"/>
      <c r="H37" s="67"/>
      <c r="I37" s="71"/>
      <c r="J37" s="69"/>
      <c r="K37" s="86"/>
      <c r="L37" s="71"/>
      <c r="M37" s="67"/>
      <c r="N37" s="71"/>
      <c r="O37" s="68"/>
      <c r="P37" s="70"/>
      <c r="Q37" s="71"/>
      <c r="R37" s="67"/>
      <c r="S37" s="71"/>
      <c r="T37" s="68"/>
    </row>
    <row r="38" spans="1:20" x14ac:dyDescent="0.25">
      <c r="A38" s="70"/>
      <c r="B38" s="71"/>
      <c r="C38" s="67"/>
      <c r="D38" s="71"/>
      <c r="E38" s="68"/>
      <c r="F38" s="118"/>
      <c r="G38" s="71"/>
      <c r="H38" s="67"/>
      <c r="I38" s="71"/>
      <c r="J38" s="69"/>
      <c r="K38" s="86"/>
      <c r="L38" s="71"/>
      <c r="M38" s="67"/>
      <c r="N38" s="71"/>
      <c r="O38" s="68"/>
      <c r="P38" s="70"/>
      <c r="Q38" s="71"/>
      <c r="R38" s="67"/>
      <c r="S38" s="71"/>
      <c r="T38" s="68"/>
    </row>
    <row r="39" spans="1:20" x14ac:dyDescent="0.25">
      <c r="A39" s="70"/>
      <c r="B39" s="71"/>
      <c r="C39" s="67"/>
      <c r="D39" s="71"/>
      <c r="E39" s="68"/>
      <c r="F39" s="118"/>
      <c r="G39" s="71"/>
      <c r="H39" s="67"/>
      <c r="I39" s="71"/>
      <c r="J39" s="69"/>
      <c r="K39" s="86"/>
      <c r="L39" s="71"/>
      <c r="M39" s="67"/>
      <c r="N39" s="71"/>
      <c r="O39" s="68"/>
      <c r="P39" s="70"/>
      <c r="Q39" s="71"/>
      <c r="R39" s="67"/>
      <c r="S39" s="71"/>
      <c r="T39" s="68"/>
    </row>
    <row r="40" spans="1:20" x14ac:dyDescent="0.25">
      <c r="A40" s="70"/>
      <c r="B40" s="71"/>
      <c r="C40" s="67"/>
      <c r="D40" s="71"/>
      <c r="E40" s="68"/>
      <c r="F40" s="118"/>
      <c r="G40" s="71"/>
      <c r="H40" s="67"/>
      <c r="I40" s="71"/>
      <c r="J40" s="69"/>
      <c r="K40" s="86"/>
      <c r="L40" s="71"/>
      <c r="M40" s="67"/>
      <c r="N40" s="71"/>
      <c r="O40" s="68"/>
      <c r="P40" s="70"/>
      <c r="Q40" s="71"/>
      <c r="R40" s="67"/>
      <c r="S40" s="71"/>
      <c r="T40" s="68"/>
    </row>
    <row r="41" spans="1:20" x14ac:dyDescent="0.25">
      <c r="A41" s="76"/>
      <c r="B41" s="73"/>
      <c r="C41" s="77"/>
      <c r="D41" s="73"/>
      <c r="E41" s="74"/>
      <c r="F41" s="119"/>
      <c r="G41" s="73"/>
      <c r="H41" s="77"/>
      <c r="I41" s="73"/>
      <c r="J41" s="75"/>
      <c r="K41" s="88"/>
      <c r="L41" s="73"/>
      <c r="M41" s="77"/>
      <c r="N41" s="73"/>
      <c r="O41" s="74"/>
      <c r="P41" s="76"/>
      <c r="Q41" s="73"/>
      <c r="R41" s="77"/>
      <c r="S41" s="73"/>
      <c r="T41" s="74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9"/>
  <sheetViews>
    <sheetView workbookViewId="0">
      <selection activeCell="A15" sqref="A15"/>
    </sheetView>
  </sheetViews>
  <sheetFormatPr defaultRowHeight="15" x14ac:dyDescent="0.25"/>
  <cols>
    <col min="1" max="1" width="11.42578125" style="39" customWidth="1"/>
    <col min="2" max="2" width="15.5703125" customWidth="1"/>
    <col min="3" max="3" width="13.42578125" style="4" customWidth="1"/>
    <col min="4" max="4" width="13.42578125" customWidth="1"/>
    <col min="5" max="5" width="6.140625" customWidth="1"/>
    <col min="6" max="6" width="12" style="35" customWidth="1"/>
    <col min="7" max="7" width="14.28515625" customWidth="1"/>
    <col min="8" max="8" width="14.28515625" style="4" customWidth="1"/>
    <col min="9" max="9" width="5.28515625" customWidth="1"/>
    <col min="10" max="10" width="14.28515625" customWidth="1"/>
    <col min="11" max="11" width="8.5703125" style="35" customWidth="1"/>
    <col min="12" max="12" width="13.5703125" customWidth="1"/>
    <col min="13" max="13" width="13.5703125" style="4" customWidth="1"/>
    <col min="14" max="14" width="13.140625" customWidth="1"/>
    <col min="15" max="15" width="8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7.5703125" customWidth="1"/>
  </cols>
  <sheetData>
    <row r="2" spans="1:20" ht="21" x14ac:dyDescent="0.35">
      <c r="A2" s="269" t="s">
        <v>83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44001</v>
      </c>
      <c r="B5" s="3" t="s">
        <v>84</v>
      </c>
      <c r="C5" s="16">
        <v>15644560</v>
      </c>
      <c r="D5" s="3" t="s">
        <v>86</v>
      </c>
      <c r="E5" s="26" t="s">
        <v>50</v>
      </c>
      <c r="F5" s="52">
        <v>43997</v>
      </c>
      <c r="G5" s="3" t="s">
        <v>215</v>
      </c>
      <c r="H5" s="16">
        <v>500000</v>
      </c>
      <c r="I5" s="3"/>
      <c r="J5" s="15" t="s">
        <v>50</v>
      </c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44004</v>
      </c>
      <c r="B6" s="7" t="s">
        <v>85</v>
      </c>
      <c r="C6" s="16">
        <v>14958000</v>
      </c>
      <c r="D6" s="7" t="s">
        <v>87</v>
      </c>
      <c r="E6" s="26" t="s">
        <v>50</v>
      </c>
      <c r="F6" s="52">
        <v>44004</v>
      </c>
      <c r="G6" s="7" t="s">
        <v>216</v>
      </c>
      <c r="H6" s="16">
        <v>1120000</v>
      </c>
      <c r="I6" s="7"/>
      <c r="J6" s="15" t="s">
        <v>50</v>
      </c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37"/>
      <c r="B7" s="7"/>
      <c r="C7" s="16"/>
      <c r="D7" s="7"/>
      <c r="E7" s="26"/>
      <c r="F7" s="52">
        <v>44011</v>
      </c>
      <c r="G7" s="7" t="s">
        <v>217</v>
      </c>
      <c r="H7" s="16">
        <v>640000</v>
      </c>
      <c r="I7" s="7"/>
      <c r="J7" s="15" t="s">
        <v>50</v>
      </c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54" t="s">
        <v>110</v>
      </c>
      <c r="B8" s="10"/>
      <c r="C8" s="62">
        <f>SUM(C5:C7)</f>
        <v>30602560</v>
      </c>
      <c r="D8" s="10"/>
      <c r="E8" s="27"/>
      <c r="F8" s="53"/>
      <c r="G8" s="10"/>
      <c r="H8" s="62">
        <f>SUM(H5:H7)</f>
        <v>2260000</v>
      </c>
      <c r="I8" s="10"/>
      <c r="J8" s="1"/>
      <c r="K8" s="34"/>
      <c r="L8" s="10"/>
      <c r="M8" s="62">
        <f>SUM(M5:M7)</f>
        <v>0</v>
      </c>
      <c r="N8" s="10"/>
      <c r="O8" s="27"/>
      <c r="P8" s="34"/>
      <c r="Q8" s="10"/>
      <c r="R8" s="62">
        <f>SUM(R5:R7)</f>
        <v>0</v>
      </c>
      <c r="S8" s="10"/>
      <c r="T8" s="27"/>
    </row>
    <row r="9" spans="1:20" x14ac:dyDescent="0.25">
      <c r="A9" s="37">
        <v>44016</v>
      </c>
      <c r="B9" s="3" t="s">
        <v>261</v>
      </c>
      <c r="C9" s="16">
        <v>14539120</v>
      </c>
      <c r="D9" s="3" t="s">
        <v>160</v>
      </c>
      <c r="E9" s="26" t="s">
        <v>50</v>
      </c>
      <c r="F9" s="52"/>
      <c r="G9" s="3"/>
      <c r="H9" s="16"/>
      <c r="I9" s="3"/>
      <c r="J9" s="15"/>
      <c r="K9" s="28"/>
      <c r="L9" s="29"/>
      <c r="M9" s="13"/>
      <c r="N9" s="3"/>
      <c r="O9" s="30"/>
      <c r="P9" s="33"/>
      <c r="Q9" s="7"/>
      <c r="R9" s="16"/>
      <c r="S9" s="3"/>
      <c r="T9" s="26"/>
    </row>
    <row r="10" spans="1:20" x14ac:dyDescent="0.25">
      <c r="A10" s="37">
        <v>44033</v>
      </c>
      <c r="B10" s="7" t="s">
        <v>547</v>
      </c>
      <c r="C10" s="16">
        <v>2580000</v>
      </c>
      <c r="D10" s="7" t="s">
        <v>75</v>
      </c>
      <c r="E10" s="26" t="s">
        <v>50</v>
      </c>
      <c r="F10" s="52"/>
      <c r="G10" s="7"/>
      <c r="H10" s="16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>
        <v>44033</v>
      </c>
      <c r="B11" s="7" t="s">
        <v>548</v>
      </c>
      <c r="C11" s="16">
        <v>5130000</v>
      </c>
      <c r="D11" s="7" t="s">
        <v>549</v>
      </c>
      <c r="E11" s="26" t="s">
        <v>50</v>
      </c>
      <c r="F11" s="52"/>
      <c r="G11" s="7"/>
      <c r="H11" s="16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>
        <v>44040</v>
      </c>
      <c r="B12" s="7" t="s">
        <v>601</v>
      </c>
      <c r="C12" s="16">
        <v>1000000</v>
      </c>
      <c r="D12" s="7" t="s">
        <v>146</v>
      </c>
      <c r="E12" s="26" t="s">
        <v>50</v>
      </c>
      <c r="F12" s="52"/>
      <c r="G12" s="7"/>
      <c r="H12" s="1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52"/>
      <c r="G13" s="7"/>
      <c r="H13" s="16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52"/>
      <c r="G14" s="7"/>
      <c r="H14" s="16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54" t="s">
        <v>511</v>
      </c>
      <c r="B15" s="10"/>
      <c r="C15" s="62">
        <f>SUM(C9:C14)</f>
        <v>23249120</v>
      </c>
      <c r="D15" s="10"/>
      <c r="E15" s="27"/>
      <c r="F15" s="53"/>
      <c r="G15" s="10"/>
      <c r="H15" s="62">
        <f>SUM(H9:H14)</f>
        <v>0</v>
      </c>
      <c r="I15" s="10"/>
      <c r="J15" s="1"/>
      <c r="K15" s="34"/>
      <c r="L15" s="10"/>
      <c r="M15" s="62">
        <f>SUM(M9:M14)</f>
        <v>0</v>
      </c>
      <c r="N15" s="10"/>
      <c r="O15" s="27"/>
      <c r="P15" s="34"/>
      <c r="Q15" s="10"/>
      <c r="R15" s="62">
        <f>SUM(R9:R14)</f>
        <v>0</v>
      </c>
      <c r="S15" s="10"/>
      <c r="T15" s="27"/>
    </row>
    <row r="16" spans="1:20" x14ac:dyDescent="0.25">
      <c r="A16" s="37"/>
      <c r="B16" s="7"/>
      <c r="C16" s="16"/>
      <c r="D16" s="7"/>
      <c r="E16" s="26"/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7"/>
      <c r="B45" s="7"/>
      <c r="C45" s="16"/>
      <c r="D45" s="7"/>
      <c r="E45" s="26"/>
      <c r="F45" s="52"/>
      <c r="G45" s="7"/>
      <c r="H45" s="16"/>
      <c r="I45" s="7"/>
      <c r="J45" s="15"/>
      <c r="K45" s="33"/>
      <c r="L45" s="7"/>
      <c r="M45" s="16"/>
      <c r="N45" s="7"/>
      <c r="O45" s="26"/>
      <c r="P45" s="33"/>
      <c r="Q45" s="7"/>
      <c r="R45" s="16"/>
      <c r="S45" s="7"/>
      <c r="T45" s="26"/>
    </row>
    <row r="46" spans="1:20" x14ac:dyDescent="0.25">
      <c r="A46" s="37"/>
      <c r="B46" s="7"/>
      <c r="C46" s="16"/>
      <c r="D46" s="7"/>
      <c r="E46" s="26"/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37"/>
      <c r="B47" s="7"/>
      <c r="C47" s="16"/>
      <c r="D47" s="7"/>
      <c r="E47" s="26"/>
      <c r="F47" s="52"/>
      <c r="G47" s="7"/>
      <c r="H47" s="16"/>
      <c r="I47" s="7"/>
      <c r="J47" s="15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37"/>
      <c r="B48" s="7"/>
      <c r="C48" s="16"/>
      <c r="D48" s="7"/>
      <c r="E48" s="26"/>
      <c r="F48" s="52"/>
      <c r="G48" s="7"/>
      <c r="H48" s="16"/>
      <c r="I48" s="7"/>
      <c r="J48" s="15"/>
      <c r="K48" s="33"/>
      <c r="L48" s="7"/>
      <c r="M48" s="16"/>
      <c r="N48" s="7"/>
      <c r="O48" s="26"/>
      <c r="P48" s="33"/>
      <c r="Q48" s="7"/>
      <c r="R48" s="16"/>
      <c r="S48" s="7"/>
      <c r="T48" s="26"/>
    </row>
    <row r="49" spans="1:20" x14ac:dyDescent="0.25">
      <c r="A49" s="38"/>
      <c r="B49" s="10"/>
      <c r="C49" s="11"/>
      <c r="D49" s="10"/>
      <c r="E49" s="27"/>
      <c r="F49" s="53"/>
      <c r="G49" s="10"/>
      <c r="H49" s="11"/>
      <c r="I49" s="10"/>
      <c r="J49" s="1"/>
      <c r="K49" s="34"/>
      <c r="L49" s="10"/>
      <c r="M49" s="11"/>
      <c r="N49" s="10"/>
      <c r="O49" s="27"/>
      <c r="P49" s="34"/>
      <c r="Q49" s="10"/>
      <c r="R49" s="11"/>
      <c r="S49" s="10"/>
      <c r="T49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S204"/>
  <sheetViews>
    <sheetView tabSelected="1" workbookViewId="0">
      <selection activeCell="G22" sqref="G22"/>
    </sheetView>
  </sheetViews>
  <sheetFormatPr defaultColWidth="12.85546875" defaultRowHeight="15" x14ac:dyDescent="0.25"/>
  <cols>
    <col min="1" max="1" width="5.7109375" style="103" customWidth="1"/>
    <col min="2" max="2" width="16.7109375" style="165" customWidth="1"/>
    <col min="3" max="3" width="30.5703125" style="94" customWidth="1"/>
    <col min="4" max="5" width="17.5703125" style="160" customWidth="1"/>
    <col min="6" max="6" width="16.5703125" style="160" customWidth="1"/>
    <col min="7" max="7" width="18" style="160" customWidth="1"/>
    <col min="8" max="8" width="16.7109375" style="160" customWidth="1"/>
    <col min="9" max="9" width="19.42578125" style="161" customWidth="1"/>
    <col min="10" max="10" width="17.5703125" style="161" customWidth="1"/>
    <col min="11" max="15" width="12.85546875" style="160" customWidth="1"/>
    <col min="16" max="16" width="19.85546875" style="160" customWidth="1"/>
    <col min="17" max="17" width="15.85546875" style="94" bestFit="1" customWidth="1"/>
    <col min="18" max="18" width="18.5703125" style="95" bestFit="1" customWidth="1"/>
    <col min="19" max="19" width="19.5703125" style="94" bestFit="1" customWidth="1"/>
    <col min="20" max="16384" width="12.85546875" style="94"/>
  </cols>
  <sheetData>
    <row r="1" spans="1:19" ht="15.75" x14ac:dyDescent="0.25">
      <c r="A1" s="172" t="s">
        <v>542</v>
      </c>
      <c r="B1" s="173"/>
      <c r="C1" s="93"/>
      <c r="D1" s="127"/>
      <c r="E1" s="127"/>
      <c r="F1" s="127"/>
      <c r="G1" s="127"/>
      <c r="H1" s="127"/>
      <c r="I1" s="128"/>
      <c r="J1" s="128"/>
      <c r="K1" s="127"/>
      <c r="L1" s="127"/>
      <c r="M1" s="127"/>
      <c r="N1" s="127"/>
      <c r="O1" s="127"/>
      <c r="P1" s="127"/>
      <c r="Q1" s="175"/>
      <c r="R1" s="176"/>
    </row>
    <row r="2" spans="1:19" ht="15.75" x14ac:dyDescent="0.25">
      <c r="A2" s="172" t="s">
        <v>543</v>
      </c>
      <c r="B2" s="173"/>
      <c r="C2" s="93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75"/>
      <c r="R2" s="176"/>
      <c r="S2" s="175"/>
    </row>
    <row r="3" spans="1:19" ht="26.25" x14ac:dyDescent="0.4">
      <c r="A3" s="261" t="s">
        <v>218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174"/>
      <c r="R3" s="176"/>
      <c r="S3" s="175"/>
    </row>
    <row r="4" spans="1:19" x14ac:dyDescent="0.25">
      <c r="A4" s="92"/>
      <c r="B4" s="163"/>
      <c r="C4" s="96"/>
      <c r="D4" s="129"/>
      <c r="E4" s="129"/>
      <c r="F4" s="130"/>
      <c r="G4" s="130"/>
      <c r="H4" s="130"/>
      <c r="I4" s="130"/>
      <c r="J4" s="168"/>
      <c r="K4" s="129"/>
      <c r="L4" s="130"/>
      <c r="M4" s="130"/>
      <c r="N4" s="130"/>
      <c r="O4" s="130"/>
      <c r="P4" s="168"/>
      <c r="Q4" s="174"/>
      <c r="R4" s="177"/>
      <c r="S4" s="176"/>
    </row>
    <row r="5" spans="1:19" x14ac:dyDescent="0.25">
      <c r="A5" s="92"/>
      <c r="B5" s="163"/>
      <c r="C5" s="97" t="s">
        <v>220</v>
      </c>
      <c r="D5" s="131">
        <f>D92+D197+D7+D8+D9+D10+D11</f>
        <v>3898735680</v>
      </c>
      <c r="E5" s="131">
        <f t="shared" ref="E5:P5" si="0">E92+E197+E7+E8+E9+E10+E11</f>
        <v>2546027098</v>
      </c>
      <c r="F5" s="131">
        <f t="shared" si="0"/>
        <v>3869862686.1999998</v>
      </c>
      <c r="G5" s="131">
        <f t="shared" si="0"/>
        <v>2720194885</v>
      </c>
      <c r="H5" s="131">
        <f t="shared" si="0"/>
        <v>4204269493.1999998</v>
      </c>
      <c r="I5" s="131">
        <f t="shared" si="0"/>
        <v>2889857256</v>
      </c>
      <c r="J5" s="131">
        <f t="shared" si="0"/>
        <v>858445795.125</v>
      </c>
      <c r="K5" s="131">
        <f t="shared" si="0"/>
        <v>0</v>
      </c>
      <c r="L5" s="131">
        <f t="shared" si="0"/>
        <v>0</v>
      </c>
      <c r="M5" s="131">
        <f t="shared" si="0"/>
        <v>0</v>
      </c>
      <c r="N5" s="131">
        <f t="shared" si="0"/>
        <v>0</v>
      </c>
      <c r="O5" s="131">
        <f t="shared" si="0"/>
        <v>0</v>
      </c>
      <c r="P5" s="131">
        <f t="shared" si="0"/>
        <v>20987392893.525002</v>
      </c>
      <c r="S5" s="167"/>
    </row>
    <row r="6" spans="1:19" ht="53.25" customHeight="1" x14ac:dyDescent="0.25">
      <c r="A6" s="104" t="s">
        <v>0</v>
      </c>
      <c r="B6" s="123" t="s">
        <v>1</v>
      </c>
      <c r="C6" s="123" t="s">
        <v>451</v>
      </c>
      <c r="D6" s="124" t="s">
        <v>445</v>
      </c>
      <c r="E6" s="124" t="s">
        <v>446</v>
      </c>
      <c r="F6" s="124" t="s">
        <v>447</v>
      </c>
      <c r="G6" s="124" t="s">
        <v>448</v>
      </c>
      <c r="H6" s="125" t="s">
        <v>449</v>
      </c>
      <c r="I6" s="126" t="s">
        <v>450</v>
      </c>
      <c r="J6" s="125" t="s">
        <v>571</v>
      </c>
      <c r="K6" s="125" t="s">
        <v>2</v>
      </c>
      <c r="L6" s="124" t="s">
        <v>3</v>
      </c>
      <c r="M6" s="124" t="s">
        <v>4</v>
      </c>
      <c r="N6" s="124" t="s">
        <v>5</v>
      </c>
      <c r="O6" s="125" t="s">
        <v>6</v>
      </c>
      <c r="P6" s="125" t="s">
        <v>9</v>
      </c>
    </row>
    <row r="7" spans="1:19" x14ac:dyDescent="0.25">
      <c r="A7" s="258" t="s">
        <v>212</v>
      </c>
      <c r="B7" s="241" t="s">
        <v>611</v>
      </c>
      <c r="C7" s="101" t="s">
        <v>612</v>
      </c>
      <c r="D7" s="137">
        <f>732581048+466672238</f>
        <v>1199253286</v>
      </c>
      <c r="E7" s="137">
        <f>174430261+470621890</f>
        <v>645052151</v>
      </c>
      <c r="F7" s="137">
        <f>236769022+519679542</f>
        <v>756448564</v>
      </c>
      <c r="G7" s="137">
        <f>249303943+492243586</f>
        <v>741547529</v>
      </c>
      <c r="H7" s="137">
        <f>244793051+592810102</f>
        <v>837603153</v>
      </c>
      <c r="I7" s="137">
        <f>453741249+519754589</f>
        <v>973495838</v>
      </c>
      <c r="J7" s="137">
        <v>275458247.125</v>
      </c>
      <c r="K7" s="137"/>
      <c r="L7" s="137"/>
      <c r="M7" s="137"/>
      <c r="N7" s="137"/>
      <c r="O7" s="137"/>
      <c r="P7" s="144">
        <f t="shared" ref="P7" si="1">SUM(D7:O7)</f>
        <v>5428858768.125</v>
      </c>
    </row>
    <row r="8" spans="1:19" ht="15" customHeight="1" x14ac:dyDescent="0.25">
      <c r="A8" s="259"/>
      <c r="B8" s="242"/>
      <c r="C8" s="101" t="s">
        <v>7</v>
      </c>
      <c r="D8" s="137">
        <f>'CAC CONG TRINH'!C14</f>
        <v>76158500</v>
      </c>
      <c r="E8" s="137">
        <f>'CAC CONG TRINH'!C23</f>
        <v>176368728</v>
      </c>
      <c r="F8" s="137">
        <f>'CAC CONG TRINH'!C33</f>
        <v>364348093</v>
      </c>
      <c r="G8" s="137">
        <f>'CAC CONG TRINH'!C48</f>
        <v>203896040</v>
      </c>
      <c r="H8" s="137">
        <f>'CAC CONG TRINH'!C57</f>
        <v>285613168</v>
      </c>
      <c r="I8" s="137">
        <f>'CAC CONG TRINH'!C65</f>
        <v>51906000</v>
      </c>
      <c r="J8" s="137">
        <f>'CAC CONG TRINH'!C72</f>
        <v>0</v>
      </c>
      <c r="K8" s="137"/>
      <c r="L8" s="137"/>
      <c r="M8" s="137"/>
      <c r="N8" s="137"/>
      <c r="O8" s="137"/>
      <c r="P8" s="144">
        <f t="shared" ref="P8:P39" si="2">SUM(D8:O8)</f>
        <v>1158290529</v>
      </c>
      <c r="Q8" s="98"/>
      <c r="S8" s="98"/>
    </row>
    <row r="9" spans="1:19" x14ac:dyDescent="0.25">
      <c r="A9" s="259"/>
      <c r="B9" s="242"/>
      <c r="C9" s="101" t="s">
        <v>163</v>
      </c>
      <c r="D9" s="137">
        <f>'CAC CONG TRINH'!H14</f>
        <v>43130000</v>
      </c>
      <c r="E9" s="137">
        <f>'CAC CONG TRINH'!H23</f>
        <v>52680000</v>
      </c>
      <c r="F9" s="137">
        <f>'CAC CONG TRINH'!H33</f>
        <v>68790000</v>
      </c>
      <c r="G9" s="137">
        <f>'CAC CONG TRINH'!H48</f>
        <v>11311000</v>
      </c>
      <c r="H9" s="137">
        <f>'CAC CONG TRINH'!H57</f>
        <v>21544000</v>
      </c>
      <c r="I9" s="137">
        <f>'CAC CONG TRINH'!H65</f>
        <v>0</v>
      </c>
      <c r="J9" s="137">
        <f>'CAC CONG TRINH'!H72</f>
        <v>400000</v>
      </c>
      <c r="K9" s="137"/>
      <c r="L9" s="137"/>
      <c r="M9" s="137"/>
      <c r="N9" s="137"/>
      <c r="O9" s="137"/>
      <c r="P9" s="144">
        <f t="shared" si="2"/>
        <v>197855000</v>
      </c>
      <c r="Q9" s="98"/>
      <c r="S9" s="98"/>
    </row>
    <row r="10" spans="1:19" x14ac:dyDescent="0.25">
      <c r="A10" s="259"/>
      <c r="B10" s="242"/>
      <c r="C10" s="101" t="s">
        <v>8</v>
      </c>
      <c r="D10" s="137">
        <f>'CAC CONG TRINH'!M14</f>
        <v>0</v>
      </c>
      <c r="E10" s="137">
        <f>'CAC CONG TRINH'!M23</f>
        <v>0</v>
      </c>
      <c r="F10" s="137">
        <f>'CAC CONG TRINH'!M33</f>
        <v>0</v>
      </c>
      <c r="G10" s="137">
        <f>'CAC CONG TRINH'!M48</f>
        <v>0</v>
      </c>
      <c r="H10" s="137">
        <f>'CAC CONG TRINH'!M57</f>
        <v>57180000</v>
      </c>
      <c r="I10" s="137"/>
      <c r="J10" s="137">
        <f>'CAC CONG TRINH'!M72</f>
        <v>0</v>
      </c>
      <c r="K10" s="137"/>
      <c r="L10" s="137"/>
      <c r="M10" s="137"/>
      <c r="N10" s="137"/>
      <c r="O10" s="137"/>
      <c r="P10" s="144">
        <f t="shared" si="2"/>
        <v>57180000</v>
      </c>
      <c r="Q10" s="98"/>
      <c r="S10" s="98"/>
    </row>
    <row r="11" spans="1:19" x14ac:dyDescent="0.25">
      <c r="A11" s="260"/>
      <c r="B11" s="243"/>
      <c r="C11" s="102" t="s">
        <v>11</v>
      </c>
      <c r="D11" s="146">
        <f>'CAC CONG TRINH'!R14</f>
        <v>87842900</v>
      </c>
      <c r="E11" s="146">
        <f>'CAC CONG TRINH'!R23</f>
        <v>58444000</v>
      </c>
      <c r="F11" s="146">
        <f>'CAC CONG TRINH'!R33</f>
        <v>36494000</v>
      </c>
      <c r="G11" s="146">
        <f>'CAC CONG TRINH'!R48</f>
        <v>20011000</v>
      </c>
      <c r="H11" s="146">
        <f>'CAC CONG TRINH'!R57</f>
        <v>3800000</v>
      </c>
      <c r="I11" s="146">
        <f>'CAC CONG TRINH'!R65</f>
        <v>0</v>
      </c>
      <c r="J11" s="146">
        <f>'CAC CONG TRINH'!R72</f>
        <v>23098100</v>
      </c>
      <c r="K11" s="146"/>
      <c r="L11" s="146"/>
      <c r="M11" s="146"/>
      <c r="N11" s="146"/>
      <c r="O11" s="146"/>
      <c r="P11" s="147">
        <f t="shared" si="2"/>
        <v>229690000</v>
      </c>
      <c r="Q11" s="98"/>
      <c r="S11" s="98"/>
    </row>
    <row r="12" spans="1:19" x14ac:dyDescent="0.25">
      <c r="A12" s="259">
        <v>1</v>
      </c>
      <c r="B12" s="242" t="s">
        <v>10</v>
      </c>
      <c r="C12" s="101" t="s">
        <v>7</v>
      </c>
      <c r="D12" s="144"/>
      <c r="E12" s="144"/>
      <c r="F12" s="144"/>
      <c r="G12" s="144"/>
      <c r="H12" s="150"/>
      <c r="I12" s="150">
        <f>'1.SHINWON 17'!C7</f>
        <v>10835000</v>
      </c>
      <c r="J12" s="150">
        <f>'1.SHINWON 17'!C10</f>
        <v>14186000</v>
      </c>
      <c r="K12" s="135"/>
      <c r="L12" s="135"/>
      <c r="M12" s="135"/>
      <c r="N12" s="135"/>
      <c r="O12" s="135"/>
      <c r="P12" s="144">
        <f t="shared" si="2"/>
        <v>25021000</v>
      </c>
      <c r="Q12" s="233"/>
      <c r="S12" s="98"/>
    </row>
    <row r="13" spans="1:19" x14ac:dyDescent="0.25">
      <c r="A13" s="259"/>
      <c r="B13" s="242"/>
      <c r="C13" s="101" t="s">
        <v>163</v>
      </c>
      <c r="D13" s="144"/>
      <c r="E13" s="144"/>
      <c r="F13" s="144"/>
      <c r="G13" s="144"/>
      <c r="H13" s="150"/>
      <c r="I13" s="234">
        <f>'1.SHINWON 17'!H7</f>
        <v>1666000</v>
      </c>
      <c r="J13" s="150"/>
      <c r="K13" s="135"/>
      <c r="L13" s="135"/>
      <c r="M13" s="135"/>
      <c r="N13" s="135"/>
      <c r="O13" s="135"/>
      <c r="P13" s="144">
        <f t="shared" si="2"/>
        <v>1666000</v>
      </c>
      <c r="Q13" s="98"/>
      <c r="S13" s="98"/>
    </row>
    <row r="14" spans="1:19" x14ac:dyDescent="0.25">
      <c r="A14" s="259"/>
      <c r="B14" s="242"/>
      <c r="C14" s="101" t="s">
        <v>8</v>
      </c>
      <c r="D14" s="144"/>
      <c r="E14" s="144"/>
      <c r="F14" s="144"/>
      <c r="G14" s="144"/>
      <c r="H14" s="150"/>
      <c r="I14" s="234">
        <f>'1.SHINWON 17'!M7</f>
        <v>2240100</v>
      </c>
      <c r="J14" s="150"/>
      <c r="K14" s="135"/>
      <c r="L14" s="135"/>
      <c r="M14" s="135"/>
      <c r="N14" s="135"/>
      <c r="O14" s="135"/>
      <c r="P14" s="136">
        <f t="shared" si="2"/>
        <v>2240100</v>
      </c>
      <c r="Q14" s="98"/>
      <c r="S14" s="98"/>
    </row>
    <row r="15" spans="1:19" x14ac:dyDescent="0.25">
      <c r="A15" s="260"/>
      <c r="B15" s="243"/>
      <c r="C15" s="102" t="s">
        <v>11</v>
      </c>
      <c r="D15" s="147"/>
      <c r="E15" s="147"/>
      <c r="F15" s="147"/>
      <c r="G15" s="147"/>
      <c r="H15" s="152"/>
      <c r="I15" s="235">
        <f>'1.SHINWON 17'!R7</f>
        <v>1100000</v>
      </c>
      <c r="J15" s="152"/>
      <c r="K15" s="151"/>
      <c r="L15" s="153"/>
      <c r="M15" s="153"/>
      <c r="N15" s="153"/>
      <c r="O15" s="151"/>
      <c r="P15" s="147">
        <f t="shared" si="2"/>
        <v>1100000</v>
      </c>
      <c r="Q15" s="233">
        <f>SUM(P12:P15)</f>
        <v>30027100</v>
      </c>
      <c r="S15" s="98"/>
    </row>
    <row r="16" spans="1:19" x14ac:dyDescent="0.25">
      <c r="A16" s="258">
        <v>2</v>
      </c>
      <c r="B16" s="241" t="s">
        <v>27</v>
      </c>
      <c r="C16" s="100" t="s">
        <v>7</v>
      </c>
      <c r="D16" s="141"/>
      <c r="E16" s="141"/>
      <c r="F16" s="141"/>
      <c r="G16" s="141"/>
      <c r="H16" s="134">
        <f>'2.HTMB VAL20'!C8</f>
        <v>18583600</v>
      </c>
      <c r="I16" s="142">
        <f>'2.HTMB VAL20'!C14</f>
        <v>43636000</v>
      </c>
      <c r="J16" s="134"/>
      <c r="K16" s="132"/>
      <c r="L16" s="154"/>
      <c r="M16" s="154"/>
      <c r="N16" s="154"/>
      <c r="O16" s="132"/>
      <c r="P16" s="144">
        <f t="shared" si="2"/>
        <v>62219600</v>
      </c>
      <c r="Q16" s="233"/>
      <c r="S16" s="98"/>
    </row>
    <row r="17" spans="1:19" x14ac:dyDescent="0.25">
      <c r="A17" s="259"/>
      <c r="B17" s="242"/>
      <c r="C17" s="101" t="s">
        <v>163</v>
      </c>
      <c r="D17" s="144"/>
      <c r="E17" s="144"/>
      <c r="F17" s="144"/>
      <c r="G17" s="144"/>
      <c r="H17" s="137">
        <f>'2.HTMB VAL20'!H8</f>
        <v>0</v>
      </c>
      <c r="I17" s="128">
        <f>'2.HTMB VAL20'!H14</f>
        <v>2246000</v>
      </c>
      <c r="J17" s="137"/>
      <c r="K17" s="135"/>
      <c r="L17" s="155"/>
      <c r="M17" s="155"/>
      <c r="N17" s="155"/>
      <c r="O17" s="135"/>
      <c r="P17" s="144">
        <f t="shared" si="2"/>
        <v>2246000</v>
      </c>
      <c r="Q17" s="98"/>
      <c r="S17" s="98"/>
    </row>
    <row r="18" spans="1:19" x14ac:dyDescent="0.25">
      <c r="A18" s="259"/>
      <c r="B18" s="242"/>
      <c r="C18" s="101" t="s">
        <v>8</v>
      </c>
      <c r="D18" s="144"/>
      <c r="E18" s="144"/>
      <c r="F18" s="144"/>
      <c r="G18" s="144"/>
      <c r="H18" s="137"/>
      <c r="I18" s="128"/>
      <c r="J18" s="137"/>
      <c r="K18" s="135"/>
      <c r="L18" s="155"/>
      <c r="M18" s="155"/>
      <c r="N18" s="155"/>
      <c r="O18" s="135"/>
      <c r="P18" s="136">
        <f t="shared" si="2"/>
        <v>0</v>
      </c>
      <c r="Q18" s="98"/>
      <c r="S18" s="98"/>
    </row>
    <row r="19" spans="1:19" x14ac:dyDescent="0.25">
      <c r="A19" s="260"/>
      <c r="B19" s="243"/>
      <c r="C19" s="102" t="s">
        <v>11</v>
      </c>
      <c r="D19" s="147"/>
      <c r="E19" s="147"/>
      <c r="F19" s="147"/>
      <c r="G19" s="147"/>
      <c r="H19" s="146">
        <f>'2.HTMB VAL20'!R8</f>
        <v>0</v>
      </c>
      <c r="I19" s="148">
        <f>'2.HTMB VAL20'!R14</f>
        <v>3597500</v>
      </c>
      <c r="J19" s="146"/>
      <c r="K19" s="151"/>
      <c r="L19" s="153"/>
      <c r="M19" s="153"/>
      <c r="N19" s="153"/>
      <c r="O19" s="151"/>
      <c r="P19" s="147">
        <f t="shared" si="2"/>
        <v>3597500</v>
      </c>
      <c r="Q19" s="233">
        <f>SUM(P16:P19)</f>
        <v>68063100</v>
      </c>
      <c r="S19" s="98"/>
    </row>
    <row r="20" spans="1:19" x14ac:dyDescent="0.25">
      <c r="A20" s="258">
        <v>3</v>
      </c>
      <c r="B20" s="241" t="s">
        <v>30</v>
      </c>
      <c r="C20" s="100" t="s">
        <v>7</v>
      </c>
      <c r="D20" s="141"/>
      <c r="E20" s="141"/>
      <c r="F20" s="141"/>
      <c r="G20" s="141"/>
      <c r="H20" s="134">
        <f>'3.VIETCREDIT'!C27</f>
        <v>389613259</v>
      </c>
      <c r="I20" s="142">
        <f>'3.VIETCREDIT'!C52</f>
        <v>429239455</v>
      </c>
      <c r="J20" s="134">
        <f>'3.VIETCREDIT'!C64</f>
        <v>187722923</v>
      </c>
      <c r="K20" s="132"/>
      <c r="L20" s="154"/>
      <c r="M20" s="154"/>
      <c r="N20" s="154"/>
      <c r="O20" s="132"/>
      <c r="P20" s="144">
        <f t="shared" si="2"/>
        <v>1006575637</v>
      </c>
      <c r="Q20" s="233"/>
      <c r="S20" s="98"/>
    </row>
    <row r="21" spans="1:19" x14ac:dyDescent="0.25">
      <c r="A21" s="259"/>
      <c r="B21" s="242"/>
      <c r="C21" s="101" t="s">
        <v>163</v>
      </c>
      <c r="D21" s="144"/>
      <c r="E21" s="144"/>
      <c r="F21" s="144"/>
      <c r="G21" s="144"/>
      <c r="H21" s="137">
        <f>'3.VIETCREDIT'!H27</f>
        <v>720000</v>
      </c>
      <c r="I21" s="128">
        <f>'3.VIETCREDIT'!H52</f>
        <v>12498000</v>
      </c>
      <c r="J21" s="137">
        <f>'3.VIETCREDIT'!H64</f>
        <v>1390000</v>
      </c>
      <c r="K21" s="135"/>
      <c r="L21" s="155"/>
      <c r="M21" s="155"/>
      <c r="N21" s="155"/>
      <c r="O21" s="135"/>
      <c r="P21" s="144">
        <f t="shared" si="2"/>
        <v>14608000</v>
      </c>
      <c r="Q21" s="98"/>
      <c r="S21" s="98"/>
    </row>
    <row r="22" spans="1:19" x14ac:dyDescent="0.25">
      <c r="A22" s="259"/>
      <c r="B22" s="242"/>
      <c r="C22" s="101" t="s">
        <v>8</v>
      </c>
      <c r="D22" s="144"/>
      <c r="E22" s="144"/>
      <c r="F22" s="144"/>
      <c r="G22" s="144"/>
      <c r="H22" s="137">
        <f>'3.VIETCREDIT'!M27</f>
        <v>0</v>
      </c>
      <c r="I22" s="128"/>
      <c r="J22" s="137">
        <f>'3.VIETCREDIT'!M64</f>
        <v>0</v>
      </c>
      <c r="K22" s="135"/>
      <c r="L22" s="155"/>
      <c r="M22" s="155"/>
      <c r="N22" s="155"/>
      <c r="O22" s="135"/>
      <c r="P22" s="136">
        <f t="shared" si="2"/>
        <v>0</v>
      </c>
      <c r="Q22" s="98"/>
      <c r="S22" s="98"/>
    </row>
    <row r="23" spans="1:19" x14ac:dyDescent="0.25">
      <c r="A23" s="260"/>
      <c r="B23" s="243"/>
      <c r="C23" s="102" t="s">
        <v>11</v>
      </c>
      <c r="D23" s="147"/>
      <c r="E23" s="147"/>
      <c r="F23" s="147"/>
      <c r="G23" s="146">
        <f>'3.VIETCREDIT'!R6</f>
        <v>0</v>
      </c>
      <c r="H23" s="137">
        <f>'3.VIETCREDIT'!R27</f>
        <v>10000000</v>
      </c>
      <c r="I23" s="148"/>
      <c r="J23" s="137">
        <f>'3.VIETCREDIT'!R64</f>
        <v>796000</v>
      </c>
      <c r="K23" s="151"/>
      <c r="L23" s="153"/>
      <c r="M23" s="153"/>
      <c r="N23" s="153"/>
      <c r="O23" s="151"/>
      <c r="P23" s="147">
        <f t="shared" si="2"/>
        <v>10796000</v>
      </c>
      <c r="Q23" s="233">
        <f>SUM(P20:P23)</f>
        <v>1031979637</v>
      </c>
      <c r="S23" s="98"/>
    </row>
    <row r="24" spans="1:19" x14ac:dyDescent="0.25">
      <c r="A24" s="258">
        <v>4</v>
      </c>
      <c r="B24" s="241" t="s">
        <v>31</v>
      </c>
      <c r="C24" s="100" t="s">
        <v>7</v>
      </c>
      <c r="D24" s="141"/>
      <c r="E24" s="141"/>
      <c r="F24" s="141"/>
      <c r="G24" s="141"/>
      <c r="H24" s="134">
        <f>'4.WH'!C15</f>
        <v>111138880</v>
      </c>
      <c r="I24" s="142">
        <f>'4.WH'!C25</f>
        <v>177020100</v>
      </c>
      <c r="J24" s="134">
        <f>'4.WH'!C30</f>
        <v>51082000</v>
      </c>
      <c r="K24" s="132"/>
      <c r="L24" s="154"/>
      <c r="M24" s="154"/>
      <c r="N24" s="154"/>
      <c r="O24" s="132"/>
      <c r="P24" s="144">
        <f t="shared" si="2"/>
        <v>339240980</v>
      </c>
      <c r="Q24" s="98"/>
      <c r="S24" s="98"/>
    </row>
    <row r="25" spans="1:19" x14ac:dyDescent="0.25">
      <c r="A25" s="259"/>
      <c r="B25" s="242"/>
      <c r="C25" s="101" t="s">
        <v>163</v>
      </c>
      <c r="D25" s="144"/>
      <c r="E25" s="144"/>
      <c r="F25" s="144"/>
      <c r="G25" s="144"/>
      <c r="H25" s="137">
        <f>'4.WH'!H15</f>
        <v>640000</v>
      </c>
      <c r="I25" s="128">
        <f>'4.WH'!H25</f>
        <v>8106000</v>
      </c>
      <c r="J25" s="137">
        <f>'4.WH'!H30</f>
        <v>320000</v>
      </c>
      <c r="K25" s="135"/>
      <c r="L25" s="155"/>
      <c r="M25" s="155"/>
      <c r="N25" s="155"/>
      <c r="O25" s="135"/>
      <c r="P25" s="144">
        <f t="shared" si="2"/>
        <v>9066000</v>
      </c>
      <c r="Q25" s="98"/>
      <c r="S25" s="98"/>
    </row>
    <row r="26" spans="1:19" x14ac:dyDescent="0.25">
      <c r="A26" s="259"/>
      <c r="B26" s="242"/>
      <c r="C26" s="101" t="s">
        <v>8</v>
      </c>
      <c r="D26" s="144"/>
      <c r="E26" s="144"/>
      <c r="F26" s="144"/>
      <c r="G26" s="144"/>
      <c r="H26" s="137">
        <f>'4.WH'!M15</f>
        <v>12681643</v>
      </c>
      <c r="I26" s="128">
        <f>'4.WH'!M25</f>
        <v>0</v>
      </c>
      <c r="J26" s="137">
        <f>'4.WH'!M30</f>
        <v>0</v>
      </c>
      <c r="K26" s="135"/>
      <c r="L26" s="155"/>
      <c r="M26" s="155"/>
      <c r="N26" s="155"/>
      <c r="O26" s="135"/>
      <c r="P26" s="136">
        <f t="shared" si="2"/>
        <v>12681643</v>
      </c>
      <c r="Q26" s="98"/>
      <c r="S26" s="98"/>
    </row>
    <row r="27" spans="1:19" x14ac:dyDescent="0.25">
      <c r="A27" s="260"/>
      <c r="B27" s="243"/>
      <c r="C27" s="102" t="s">
        <v>11</v>
      </c>
      <c r="D27" s="147"/>
      <c r="E27" s="147"/>
      <c r="F27" s="147"/>
      <c r="G27" s="147"/>
      <c r="H27" s="146">
        <f>'4.WH'!R15</f>
        <v>7150000</v>
      </c>
      <c r="I27" s="148">
        <f>'4.WH'!R25</f>
        <v>89300</v>
      </c>
      <c r="J27" s="137">
        <f>'4.WH'!R30</f>
        <v>11166000</v>
      </c>
      <c r="K27" s="151"/>
      <c r="L27" s="153"/>
      <c r="M27" s="153"/>
      <c r="N27" s="153"/>
      <c r="O27" s="151"/>
      <c r="P27" s="147">
        <f t="shared" si="2"/>
        <v>18405300</v>
      </c>
      <c r="Q27" s="233">
        <f>SUM(P24:P27)</f>
        <v>379393923</v>
      </c>
      <c r="S27" s="98"/>
    </row>
    <row r="28" spans="1:19" x14ac:dyDescent="0.25">
      <c r="A28" s="238">
        <v>5</v>
      </c>
      <c r="B28" s="241" t="s">
        <v>32</v>
      </c>
      <c r="C28" s="100" t="s">
        <v>7</v>
      </c>
      <c r="D28" s="141"/>
      <c r="E28" s="141"/>
      <c r="F28" s="141"/>
      <c r="G28" s="141"/>
      <c r="H28" s="134">
        <f>'5.TN ĐUC'!C6</f>
        <v>119335327</v>
      </c>
      <c r="I28" s="142">
        <f>'5.TN ĐUC'!C8</f>
        <v>242939507</v>
      </c>
      <c r="J28" s="134">
        <f>'5.TN ĐUC'!C14</f>
        <v>10850000</v>
      </c>
      <c r="K28" s="134"/>
      <c r="L28" s="143"/>
      <c r="M28" s="143"/>
      <c r="N28" s="143"/>
      <c r="O28" s="134"/>
      <c r="P28" s="144">
        <f t="shared" si="2"/>
        <v>373124834</v>
      </c>
      <c r="Q28" s="98"/>
      <c r="S28" s="98"/>
    </row>
    <row r="29" spans="1:19" x14ac:dyDescent="0.25">
      <c r="A29" s="239"/>
      <c r="B29" s="242"/>
      <c r="C29" s="101" t="s">
        <v>163</v>
      </c>
      <c r="D29" s="144"/>
      <c r="E29" s="144"/>
      <c r="F29" s="144"/>
      <c r="G29" s="144"/>
      <c r="H29" s="137"/>
      <c r="I29" s="128"/>
      <c r="J29" s="137"/>
      <c r="K29" s="137"/>
      <c r="L29" s="145"/>
      <c r="M29" s="145"/>
      <c r="N29" s="145"/>
      <c r="O29" s="137"/>
      <c r="P29" s="144">
        <f t="shared" si="2"/>
        <v>0</v>
      </c>
      <c r="Q29" s="98"/>
      <c r="S29" s="98"/>
    </row>
    <row r="30" spans="1:19" x14ac:dyDescent="0.25">
      <c r="A30" s="239"/>
      <c r="B30" s="242"/>
      <c r="C30" s="101" t="s">
        <v>8</v>
      </c>
      <c r="D30" s="144"/>
      <c r="E30" s="144"/>
      <c r="F30" s="144"/>
      <c r="G30" s="144"/>
      <c r="H30" s="137"/>
      <c r="I30" s="128"/>
      <c r="J30" s="137"/>
      <c r="K30" s="137"/>
      <c r="L30" s="145"/>
      <c r="M30" s="145"/>
      <c r="N30" s="145"/>
      <c r="O30" s="137"/>
      <c r="P30" s="136">
        <f t="shared" si="2"/>
        <v>0</v>
      </c>
      <c r="Q30" s="98"/>
      <c r="S30" s="98"/>
    </row>
    <row r="31" spans="1:19" x14ac:dyDescent="0.25">
      <c r="A31" s="240"/>
      <c r="B31" s="243"/>
      <c r="C31" s="102" t="s">
        <v>11</v>
      </c>
      <c r="D31" s="147"/>
      <c r="E31" s="147"/>
      <c r="F31" s="147"/>
      <c r="G31" s="147"/>
      <c r="H31" s="146"/>
      <c r="I31" s="148"/>
      <c r="J31" s="146"/>
      <c r="K31" s="146"/>
      <c r="L31" s="149"/>
      <c r="M31" s="149"/>
      <c r="N31" s="149"/>
      <c r="O31" s="146"/>
      <c r="P31" s="147">
        <f t="shared" si="2"/>
        <v>0</v>
      </c>
      <c r="Q31" s="233">
        <f>SUM(P28:P31)</f>
        <v>373124834</v>
      </c>
      <c r="S31" s="98"/>
    </row>
    <row r="32" spans="1:19" x14ac:dyDescent="0.25">
      <c r="A32" s="238">
        <v>6</v>
      </c>
      <c r="B32" s="241" t="s">
        <v>33</v>
      </c>
      <c r="C32" s="100" t="s">
        <v>7</v>
      </c>
      <c r="D32" s="141"/>
      <c r="E32" s="141"/>
      <c r="F32" s="141"/>
      <c r="G32" s="134">
        <f>'6.NAM THUAN MR T19'!C29</f>
        <v>267892050</v>
      </c>
      <c r="H32" s="134">
        <f>'6.NAM THUAN MR T19'!C43</f>
        <v>309801269</v>
      </c>
      <c r="I32" s="142">
        <f>'6.NAM THUAN MR T19'!C50</f>
        <v>270754263</v>
      </c>
      <c r="J32" s="134">
        <f>'6.NAM THUAN MR T19'!C57</f>
        <v>30830921</v>
      </c>
      <c r="K32" s="134"/>
      <c r="L32" s="143"/>
      <c r="M32" s="143"/>
      <c r="N32" s="143"/>
      <c r="O32" s="134"/>
      <c r="P32" s="144">
        <f t="shared" si="2"/>
        <v>879278503</v>
      </c>
      <c r="Q32" s="98"/>
      <c r="S32" s="98"/>
    </row>
    <row r="33" spans="1:19" x14ac:dyDescent="0.25">
      <c r="A33" s="239"/>
      <c r="B33" s="242"/>
      <c r="C33" s="101" t="s">
        <v>163</v>
      </c>
      <c r="D33" s="144"/>
      <c r="E33" s="144"/>
      <c r="F33" s="144"/>
      <c r="G33" s="137">
        <f>'6.NAM THUAN MR T19'!H29</f>
        <v>1118000</v>
      </c>
      <c r="H33" s="137">
        <f>'6.NAM THUAN MR T19'!H43</f>
        <v>5826000</v>
      </c>
      <c r="I33" s="128">
        <f>'6.NAM THUAN MR T19'!H43</f>
        <v>5826000</v>
      </c>
      <c r="J33" s="137">
        <f>'6.NAM THUAN MR T19'!H57</f>
        <v>1920000</v>
      </c>
      <c r="K33" s="137"/>
      <c r="L33" s="145"/>
      <c r="M33" s="145"/>
      <c r="N33" s="145"/>
      <c r="O33" s="137"/>
      <c r="P33" s="144">
        <f t="shared" si="2"/>
        <v>14690000</v>
      </c>
      <c r="Q33" s="98"/>
      <c r="S33" s="98"/>
    </row>
    <row r="34" spans="1:19" x14ac:dyDescent="0.25">
      <c r="A34" s="239"/>
      <c r="B34" s="242"/>
      <c r="C34" s="101" t="s">
        <v>8</v>
      </c>
      <c r="D34" s="144"/>
      <c r="E34" s="144"/>
      <c r="F34" s="144"/>
      <c r="G34" s="137">
        <f>'6.NAM THUAN MR T19'!M29</f>
        <v>0</v>
      </c>
      <c r="H34" s="137">
        <f>'6.NAM THUAN MR T19'!M43</f>
        <v>0</v>
      </c>
      <c r="I34" s="128">
        <f>'6.NAM THUAN MR T19'!M43</f>
        <v>0</v>
      </c>
      <c r="J34" s="137">
        <f>'6.NAM THUAN MR T19'!M57</f>
        <v>0</v>
      </c>
      <c r="K34" s="137"/>
      <c r="L34" s="145"/>
      <c r="M34" s="145"/>
      <c r="N34" s="145"/>
      <c r="O34" s="137"/>
      <c r="P34" s="136">
        <f t="shared" si="2"/>
        <v>0</v>
      </c>
      <c r="Q34" s="98"/>
      <c r="S34" s="98"/>
    </row>
    <row r="35" spans="1:19" x14ac:dyDescent="0.25">
      <c r="A35" s="240"/>
      <c r="B35" s="243"/>
      <c r="C35" s="102" t="s">
        <v>11</v>
      </c>
      <c r="D35" s="147"/>
      <c r="E35" s="147"/>
      <c r="F35" s="147"/>
      <c r="G35" s="137">
        <f>'6.NAM THUAN MR T19'!R29</f>
        <v>1375000</v>
      </c>
      <c r="H35" s="137">
        <f>'6.NAM THUAN MR T19'!R43</f>
        <v>0</v>
      </c>
      <c r="I35" s="148">
        <f>'6.NAM THUAN MR T19'!R43</f>
        <v>0</v>
      </c>
      <c r="J35" s="137">
        <f>'6.NAM THUAN MR T19'!R57</f>
        <v>4849084</v>
      </c>
      <c r="K35" s="146"/>
      <c r="L35" s="149"/>
      <c r="M35" s="149"/>
      <c r="N35" s="149"/>
      <c r="O35" s="146"/>
      <c r="P35" s="147">
        <f t="shared" si="2"/>
        <v>6224084</v>
      </c>
      <c r="Q35" s="233">
        <f>SUM(P32:P35)</f>
        <v>900192587</v>
      </c>
      <c r="S35" s="98"/>
    </row>
    <row r="36" spans="1:19" x14ac:dyDescent="0.25">
      <c r="A36" s="238">
        <v>7</v>
      </c>
      <c r="B36" s="241" t="s">
        <v>34</v>
      </c>
      <c r="C36" s="100" t="s">
        <v>7</v>
      </c>
      <c r="D36" s="141"/>
      <c r="E36" s="141"/>
      <c r="F36" s="141"/>
      <c r="G36" s="134">
        <f>'7.PM'!C12</f>
        <v>16559000</v>
      </c>
      <c r="H36" s="134"/>
      <c r="I36" s="142"/>
      <c r="J36" s="134"/>
      <c r="K36" s="134"/>
      <c r="L36" s="143"/>
      <c r="M36" s="143"/>
      <c r="N36" s="143"/>
      <c r="O36" s="134"/>
      <c r="P36" s="144">
        <f t="shared" si="2"/>
        <v>16559000</v>
      </c>
      <c r="Q36" s="98"/>
      <c r="S36" s="98"/>
    </row>
    <row r="37" spans="1:19" x14ac:dyDescent="0.25">
      <c r="A37" s="239"/>
      <c r="B37" s="242"/>
      <c r="C37" s="101" t="s">
        <v>163</v>
      </c>
      <c r="D37" s="144"/>
      <c r="E37" s="144"/>
      <c r="F37" s="137">
        <f>'7.PM'!H8</f>
        <v>0</v>
      </c>
      <c r="G37" s="137">
        <f>'7.PM'!H12</f>
        <v>250000</v>
      </c>
      <c r="H37" s="137"/>
      <c r="I37" s="128"/>
      <c r="J37" s="137"/>
      <c r="K37" s="137"/>
      <c r="L37" s="145"/>
      <c r="M37" s="145"/>
      <c r="N37" s="145"/>
      <c r="O37" s="137"/>
      <c r="P37" s="144">
        <f t="shared" si="2"/>
        <v>250000</v>
      </c>
      <c r="Q37" s="98"/>
      <c r="S37" s="98"/>
    </row>
    <row r="38" spans="1:19" x14ac:dyDescent="0.25">
      <c r="A38" s="239"/>
      <c r="B38" s="242"/>
      <c r="C38" s="101" t="s">
        <v>8</v>
      </c>
      <c r="D38" s="144"/>
      <c r="E38" s="144"/>
      <c r="F38" s="144"/>
      <c r="G38" s="144"/>
      <c r="H38" s="137"/>
      <c r="I38" s="128"/>
      <c r="J38" s="137"/>
      <c r="K38" s="137"/>
      <c r="L38" s="145"/>
      <c r="M38" s="145"/>
      <c r="N38" s="145"/>
      <c r="O38" s="137"/>
      <c r="P38" s="136">
        <f t="shared" si="2"/>
        <v>0</v>
      </c>
      <c r="Q38" s="98"/>
      <c r="S38" s="98"/>
    </row>
    <row r="39" spans="1:19" x14ac:dyDescent="0.25">
      <c r="A39" s="240"/>
      <c r="B39" s="243"/>
      <c r="C39" s="102" t="s">
        <v>11</v>
      </c>
      <c r="D39" s="147"/>
      <c r="E39" s="147"/>
      <c r="F39" s="147"/>
      <c r="G39" s="147"/>
      <c r="H39" s="146"/>
      <c r="I39" s="148"/>
      <c r="J39" s="146"/>
      <c r="K39" s="146"/>
      <c r="L39" s="149"/>
      <c r="M39" s="149"/>
      <c r="N39" s="149"/>
      <c r="O39" s="146"/>
      <c r="P39" s="147">
        <f t="shared" si="2"/>
        <v>0</v>
      </c>
      <c r="Q39" s="233">
        <f>SUM(P36:P39)</f>
        <v>16809000</v>
      </c>
      <c r="S39" s="98"/>
    </row>
    <row r="40" spans="1:19" x14ac:dyDescent="0.25">
      <c r="A40" s="238">
        <v>8</v>
      </c>
      <c r="B40" s="241" t="s">
        <v>35</v>
      </c>
      <c r="C40" s="100" t="s">
        <v>7</v>
      </c>
      <c r="D40" s="141"/>
      <c r="E40" s="141"/>
      <c r="F40" s="134">
        <f>'8.SMART'!C19</f>
        <v>404686569</v>
      </c>
      <c r="G40" s="134">
        <f>'8.SMART'!C41</f>
        <v>263636612</v>
      </c>
      <c r="H40" s="134">
        <f>'8.SMART'!C53</f>
        <v>453882950</v>
      </c>
      <c r="I40" s="142">
        <f>'8.SMART'!C55</f>
        <v>1650000</v>
      </c>
      <c r="J40" s="134"/>
      <c r="K40" s="134"/>
      <c r="L40" s="143"/>
      <c r="M40" s="143"/>
      <c r="N40" s="143"/>
      <c r="O40" s="134"/>
      <c r="P40" s="144">
        <f t="shared" ref="P40:P71" si="3">SUM(D40:O40)</f>
        <v>1123856131</v>
      </c>
      <c r="Q40" s="98"/>
      <c r="S40" s="98"/>
    </row>
    <row r="41" spans="1:19" x14ac:dyDescent="0.25">
      <c r="A41" s="239"/>
      <c r="B41" s="242"/>
      <c r="C41" s="101" t="s">
        <v>163</v>
      </c>
      <c r="D41" s="144"/>
      <c r="E41" s="144"/>
      <c r="F41" s="137">
        <f>'8.SMART'!H19</f>
        <v>2565000</v>
      </c>
      <c r="G41" s="137">
        <f>'8.SMART'!H41</f>
        <v>6729500</v>
      </c>
      <c r="H41" s="137">
        <f>'8.SMART'!H53</f>
        <v>0</v>
      </c>
      <c r="I41" s="128">
        <f>'8.SMART'!H55</f>
        <v>0</v>
      </c>
      <c r="J41" s="137"/>
      <c r="K41" s="137"/>
      <c r="L41" s="145"/>
      <c r="M41" s="145"/>
      <c r="N41" s="145"/>
      <c r="O41" s="137"/>
      <c r="P41" s="144">
        <f t="shared" si="3"/>
        <v>9294500</v>
      </c>
      <c r="Q41" s="98"/>
      <c r="S41" s="98"/>
    </row>
    <row r="42" spans="1:19" x14ac:dyDescent="0.25">
      <c r="A42" s="239"/>
      <c r="B42" s="242"/>
      <c r="C42" s="101" t="s">
        <v>8</v>
      </c>
      <c r="D42" s="144"/>
      <c r="E42" s="144"/>
      <c r="F42" s="137">
        <f>'8.SMART'!M19</f>
        <v>20717098</v>
      </c>
      <c r="G42" s="137">
        <f>'8.SMART'!M41</f>
        <v>0</v>
      </c>
      <c r="H42" s="137">
        <f>'8.SMART'!M53</f>
        <v>5000000</v>
      </c>
      <c r="I42" s="128">
        <f>'8.SMART'!M55</f>
        <v>0</v>
      </c>
      <c r="J42" s="137"/>
      <c r="K42" s="137"/>
      <c r="L42" s="145"/>
      <c r="M42" s="145"/>
      <c r="N42" s="145"/>
      <c r="O42" s="137"/>
      <c r="P42" s="136">
        <f t="shared" si="3"/>
        <v>25717098</v>
      </c>
      <c r="Q42" s="98"/>
      <c r="S42" s="98"/>
    </row>
    <row r="43" spans="1:19" x14ac:dyDescent="0.25">
      <c r="A43" s="240"/>
      <c r="B43" s="243"/>
      <c r="C43" s="102" t="s">
        <v>11</v>
      </c>
      <c r="D43" s="147"/>
      <c r="E43" s="147"/>
      <c r="F43" s="137">
        <f>'8.SMART'!R19</f>
        <v>0</v>
      </c>
      <c r="G43" s="137">
        <f>'8.SMART'!R41</f>
        <v>9076000</v>
      </c>
      <c r="H43" s="137">
        <f>'8.SMART'!R53</f>
        <v>0</v>
      </c>
      <c r="I43" s="148">
        <f>'8.SMART'!R55</f>
        <v>2624043</v>
      </c>
      <c r="J43" s="146"/>
      <c r="K43" s="146"/>
      <c r="L43" s="149"/>
      <c r="M43" s="149"/>
      <c r="N43" s="149"/>
      <c r="O43" s="146"/>
      <c r="P43" s="147">
        <f t="shared" si="3"/>
        <v>11700043</v>
      </c>
      <c r="Q43" s="233">
        <f>SUM(P40:P43)</f>
        <v>1170567772</v>
      </c>
      <c r="S43" s="98"/>
    </row>
    <row r="44" spans="1:19" x14ac:dyDescent="0.25">
      <c r="A44" s="238">
        <v>9</v>
      </c>
      <c r="B44" s="241" t="s">
        <v>36</v>
      </c>
      <c r="C44" s="100" t="s">
        <v>7</v>
      </c>
      <c r="D44" s="141"/>
      <c r="E44" s="141"/>
      <c r="F44" s="134">
        <f>'9.SWE T16'!C13</f>
        <v>254097044</v>
      </c>
      <c r="G44" s="134">
        <f>'9.SWE T16'!C19</f>
        <v>79773017</v>
      </c>
      <c r="H44" s="134">
        <f>'9.SWE T16'!C23</f>
        <v>40593000</v>
      </c>
      <c r="I44" s="142"/>
      <c r="J44" s="134">
        <f>'9.SWE T16'!C27</f>
        <v>0</v>
      </c>
      <c r="K44" s="134"/>
      <c r="L44" s="143"/>
      <c r="M44" s="143"/>
      <c r="N44" s="143"/>
      <c r="O44" s="134"/>
      <c r="P44" s="144">
        <f t="shared" si="3"/>
        <v>374463061</v>
      </c>
      <c r="Q44" s="98"/>
      <c r="S44" s="98"/>
    </row>
    <row r="45" spans="1:19" x14ac:dyDescent="0.25">
      <c r="A45" s="239"/>
      <c r="B45" s="242"/>
      <c r="C45" s="101" t="s">
        <v>163</v>
      </c>
      <c r="D45" s="144"/>
      <c r="E45" s="144"/>
      <c r="F45" s="137">
        <f>'9.SWE T16'!H13</f>
        <v>4698000</v>
      </c>
      <c r="G45" s="137">
        <f>'9.SWE T16'!H19</f>
        <v>3364500</v>
      </c>
      <c r="H45" s="137">
        <f>'9.SWE T16'!H23</f>
        <v>0</v>
      </c>
      <c r="I45" s="128"/>
      <c r="J45" s="137">
        <f>'9.SWE T16'!H27</f>
        <v>0</v>
      </c>
      <c r="K45" s="137"/>
      <c r="L45" s="145"/>
      <c r="M45" s="145"/>
      <c r="N45" s="145"/>
      <c r="O45" s="137"/>
      <c r="P45" s="144">
        <f t="shared" si="3"/>
        <v>8062500</v>
      </c>
      <c r="Q45" s="98"/>
      <c r="S45" s="98"/>
    </row>
    <row r="46" spans="1:19" x14ac:dyDescent="0.25">
      <c r="A46" s="239"/>
      <c r="B46" s="242"/>
      <c r="C46" s="101" t="s">
        <v>8</v>
      </c>
      <c r="D46" s="144"/>
      <c r="E46" s="144"/>
      <c r="F46" s="144"/>
      <c r="G46" s="137">
        <f>'9.SWE T16'!M19</f>
        <v>0</v>
      </c>
      <c r="H46" s="137">
        <f>'9.SWE T16'!M23</f>
        <v>0</v>
      </c>
      <c r="I46" s="128"/>
      <c r="J46" s="137">
        <f>'9.SWE T16'!M27</f>
        <v>0</v>
      </c>
      <c r="K46" s="137"/>
      <c r="L46" s="145"/>
      <c r="M46" s="145"/>
      <c r="N46" s="145"/>
      <c r="O46" s="137"/>
      <c r="P46" s="136">
        <f t="shared" si="3"/>
        <v>0</v>
      </c>
      <c r="Q46" s="98"/>
      <c r="S46" s="98"/>
    </row>
    <row r="47" spans="1:19" x14ac:dyDescent="0.25">
      <c r="A47" s="240"/>
      <c r="B47" s="243"/>
      <c r="C47" s="102" t="s">
        <v>11</v>
      </c>
      <c r="D47" s="147"/>
      <c r="E47" s="147"/>
      <c r="F47" s="146">
        <f>'9.SWE T16'!R13</f>
        <v>0</v>
      </c>
      <c r="G47" s="137">
        <f>'9.SWE T16'!R19</f>
        <v>9000000</v>
      </c>
      <c r="H47" s="137">
        <f>'9.SWE T16'!R23</f>
        <v>0</v>
      </c>
      <c r="I47" s="148"/>
      <c r="J47" s="137">
        <f>'9.SWE T16'!R27</f>
        <v>4925266</v>
      </c>
      <c r="K47" s="146"/>
      <c r="L47" s="149"/>
      <c r="M47" s="149"/>
      <c r="N47" s="149"/>
      <c r="O47" s="146"/>
      <c r="P47" s="147">
        <f t="shared" si="3"/>
        <v>13925266</v>
      </c>
      <c r="Q47" s="233">
        <f>SUM(P44:P47)</f>
        <v>396450827</v>
      </c>
      <c r="S47" s="98"/>
    </row>
    <row r="48" spans="1:19" x14ac:dyDescent="0.25">
      <c r="A48" s="238">
        <v>10</v>
      </c>
      <c r="B48" s="241" t="s">
        <v>37</v>
      </c>
      <c r="C48" s="100" t="s">
        <v>7</v>
      </c>
      <c r="D48" s="156"/>
      <c r="E48" s="141"/>
      <c r="F48" s="157">
        <f>'10.LOCALIZE'!C20</f>
        <v>210832940</v>
      </c>
      <c r="G48" s="134">
        <f>'10.LOCALIZE'!C33</f>
        <v>121982350</v>
      </c>
      <c r="H48" s="134">
        <f>'10.LOCALIZE'!C38</f>
        <v>149461160</v>
      </c>
      <c r="I48" s="142">
        <f>'10.LOCALIZE'!C42</f>
        <v>18408000</v>
      </c>
      <c r="J48" s="134"/>
      <c r="K48" s="134"/>
      <c r="L48" s="143"/>
      <c r="M48" s="143"/>
      <c r="N48" s="143"/>
      <c r="O48" s="134"/>
      <c r="P48" s="144">
        <f t="shared" si="3"/>
        <v>500684450</v>
      </c>
      <c r="Q48" s="98"/>
      <c r="S48" s="98"/>
    </row>
    <row r="49" spans="1:19" x14ac:dyDescent="0.25">
      <c r="A49" s="239"/>
      <c r="B49" s="242"/>
      <c r="C49" s="101" t="s">
        <v>163</v>
      </c>
      <c r="D49" s="144"/>
      <c r="E49" s="144"/>
      <c r="F49" s="137">
        <f>'10.LOCALIZE'!H20</f>
        <v>7800000</v>
      </c>
      <c r="G49" s="137">
        <f>'10.LOCALIZE'!H33</f>
        <v>2580000</v>
      </c>
      <c r="H49" s="137">
        <f>'10.LOCALIZE'!H38</f>
        <v>0</v>
      </c>
      <c r="I49" s="128">
        <f>'10.LOCALIZE'!H42</f>
        <v>0</v>
      </c>
      <c r="J49" s="137"/>
      <c r="K49" s="137"/>
      <c r="L49" s="145"/>
      <c r="M49" s="145"/>
      <c r="N49" s="145"/>
      <c r="O49" s="137"/>
      <c r="P49" s="144">
        <f t="shared" si="3"/>
        <v>10380000</v>
      </c>
      <c r="Q49" s="98"/>
      <c r="S49" s="98"/>
    </row>
    <row r="50" spans="1:19" x14ac:dyDescent="0.25">
      <c r="A50" s="239"/>
      <c r="B50" s="242"/>
      <c r="C50" s="101" t="s">
        <v>8</v>
      </c>
      <c r="D50" s="144"/>
      <c r="E50" s="144"/>
      <c r="F50" s="144">
        <f>'10.LOCALIZE'!M20</f>
        <v>0</v>
      </c>
      <c r="G50" s="137">
        <f>'10.LOCALIZE'!M33</f>
        <v>0</v>
      </c>
      <c r="H50" s="137">
        <f>'10.LOCALIZE'!M38</f>
        <v>0</v>
      </c>
      <c r="I50" s="128">
        <f>'10.LOCALIZE'!M42</f>
        <v>0</v>
      </c>
      <c r="J50" s="137"/>
      <c r="K50" s="137"/>
      <c r="L50" s="145"/>
      <c r="M50" s="145"/>
      <c r="N50" s="145"/>
      <c r="O50" s="137"/>
      <c r="P50" s="136">
        <f t="shared" si="3"/>
        <v>0</v>
      </c>
      <c r="Q50" s="98"/>
      <c r="S50" s="98"/>
    </row>
    <row r="51" spans="1:19" x14ac:dyDescent="0.25">
      <c r="A51" s="240"/>
      <c r="B51" s="243"/>
      <c r="C51" s="102" t="s">
        <v>11</v>
      </c>
      <c r="D51" s="147"/>
      <c r="E51" s="147"/>
      <c r="F51" s="146">
        <f>'10.LOCALIZE'!R20</f>
        <v>2000000</v>
      </c>
      <c r="G51" s="137">
        <f>'10.LOCALIZE'!R33</f>
        <v>1685000</v>
      </c>
      <c r="H51" s="137">
        <f>'10.LOCALIZE'!R38</f>
        <v>0</v>
      </c>
      <c r="I51" s="128">
        <f>'10.LOCALIZE'!R42</f>
        <v>0</v>
      </c>
      <c r="J51" s="137">
        <f>'10.LOCALIZE'!R45</f>
        <v>757130</v>
      </c>
      <c r="K51" s="146"/>
      <c r="L51" s="149"/>
      <c r="M51" s="149"/>
      <c r="N51" s="149"/>
      <c r="O51" s="146"/>
      <c r="P51" s="147">
        <f t="shared" si="3"/>
        <v>4442130</v>
      </c>
      <c r="Q51" s="233">
        <f>SUM(P48:P51)</f>
        <v>515506580</v>
      </c>
      <c r="S51" s="98"/>
    </row>
    <row r="52" spans="1:19" x14ac:dyDescent="0.25">
      <c r="A52" s="238">
        <v>11</v>
      </c>
      <c r="B52" s="241" t="s">
        <v>38</v>
      </c>
      <c r="C52" s="100" t="s">
        <v>7</v>
      </c>
      <c r="D52" s="141"/>
      <c r="E52" s="134">
        <f>'11.NVG'!C8</f>
        <v>15000000</v>
      </c>
      <c r="F52" s="134">
        <f>'11.NVG'!C19</f>
        <v>341969312</v>
      </c>
      <c r="G52" s="134">
        <f>'11.NVG'!C32</f>
        <v>256810900</v>
      </c>
      <c r="H52" s="134">
        <f>'11.NVG'!C39</f>
        <v>331598762</v>
      </c>
      <c r="I52" s="142">
        <f>'11.NVG'!C47</f>
        <v>212878209</v>
      </c>
      <c r="J52" s="134">
        <f>'11.NVG'!C50</f>
        <v>38409250</v>
      </c>
      <c r="K52" s="134"/>
      <c r="L52" s="143"/>
      <c r="M52" s="143"/>
      <c r="N52" s="143"/>
      <c r="O52" s="134"/>
      <c r="P52" s="144">
        <f t="shared" si="3"/>
        <v>1196666433</v>
      </c>
      <c r="Q52" s="98"/>
      <c r="S52" s="98"/>
    </row>
    <row r="53" spans="1:19" x14ac:dyDescent="0.25">
      <c r="A53" s="239"/>
      <c r="B53" s="242"/>
      <c r="C53" s="101" t="s">
        <v>163</v>
      </c>
      <c r="D53" s="144"/>
      <c r="E53" s="137">
        <f>'11.NVG'!H8</f>
        <v>0</v>
      </c>
      <c r="F53" s="137">
        <f>'11.NVG'!H19</f>
        <v>18965000</v>
      </c>
      <c r="G53" s="137">
        <f>'11.NVG'!H32</f>
        <v>14145500</v>
      </c>
      <c r="H53" s="137">
        <f>'11.NVG'!H39</f>
        <v>2230000</v>
      </c>
      <c r="I53" s="128">
        <f>'11.NVG'!H47</f>
        <v>300000</v>
      </c>
      <c r="J53" s="137"/>
      <c r="K53" s="137"/>
      <c r="L53" s="145"/>
      <c r="M53" s="145"/>
      <c r="N53" s="145"/>
      <c r="O53" s="137"/>
      <c r="P53" s="144">
        <f t="shared" si="3"/>
        <v>35640500</v>
      </c>
      <c r="Q53" s="98"/>
      <c r="S53" s="98"/>
    </row>
    <row r="54" spans="1:19" x14ac:dyDescent="0.25">
      <c r="A54" s="239"/>
      <c r="B54" s="242"/>
      <c r="C54" s="101" t="s">
        <v>8</v>
      </c>
      <c r="D54" s="144"/>
      <c r="E54" s="137">
        <f>'11.NVG'!M8</f>
        <v>0</v>
      </c>
      <c r="F54" s="137">
        <f>'11.NVG'!M19</f>
        <v>40393915</v>
      </c>
      <c r="G54" s="137">
        <f>'11.NVG'!M32</f>
        <v>0</v>
      </c>
      <c r="H54" s="137">
        <f>'11.NVG'!M39</f>
        <v>0</v>
      </c>
      <c r="I54" s="128">
        <f>'11.NVG'!M47</f>
        <v>0</v>
      </c>
      <c r="J54" s="137"/>
      <c r="K54" s="137"/>
      <c r="L54" s="145"/>
      <c r="M54" s="145"/>
      <c r="N54" s="145"/>
      <c r="O54" s="137"/>
      <c r="P54" s="136">
        <f t="shared" si="3"/>
        <v>40393915</v>
      </c>
      <c r="Q54" s="98"/>
      <c r="S54" s="98"/>
    </row>
    <row r="55" spans="1:19" x14ac:dyDescent="0.25">
      <c r="A55" s="240"/>
      <c r="B55" s="243"/>
      <c r="C55" s="102" t="s">
        <v>11</v>
      </c>
      <c r="D55" s="147"/>
      <c r="E55" s="137">
        <f>'11.NVG'!R8</f>
        <v>0</v>
      </c>
      <c r="F55" s="137">
        <f>'11.NVG'!R19</f>
        <v>50000</v>
      </c>
      <c r="G55" s="137">
        <f>'11.NVG'!R32</f>
        <v>5728500</v>
      </c>
      <c r="H55" s="137">
        <f>'11.NVG'!R39</f>
        <v>3250750</v>
      </c>
      <c r="I55" s="128">
        <f>'11.NVG'!R47</f>
        <v>0</v>
      </c>
      <c r="J55" s="137"/>
      <c r="K55" s="146"/>
      <c r="L55" s="149"/>
      <c r="M55" s="149"/>
      <c r="N55" s="149"/>
      <c r="O55" s="146"/>
      <c r="P55" s="147">
        <f t="shared" si="3"/>
        <v>9029250</v>
      </c>
      <c r="Q55" s="233">
        <f>SUM(P52:P55)</f>
        <v>1281730098</v>
      </c>
      <c r="S55" s="98"/>
    </row>
    <row r="56" spans="1:19" x14ac:dyDescent="0.25">
      <c r="A56" s="238">
        <v>12</v>
      </c>
      <c r="B56" s="241" t="s">
        <v>39</v>
      </c>
      <c r="C56" s="100" t="s">
        <v>7</v>
      </c>
      <c r="D56" s="141"/>
      <c r="E56" s="134">
        <f>'12.SPN T20'!C10</f>
        <v>16332000</v>
      </c>
      <c r="F56" s="134">
        <f>'12.SPN T20'!C17</f>
        <v>26630000</v>
      </c>
      <c r="G56" s="141"/>
      <c r="H56" s="134"/>
      <c r="I56" s="142"/>
      <c r="J56" s="134"/>
      <c r="K56" s="134"/>
      <c r="L56" s="143"/>
      <c r="M56" s="143"/>
      <c r="N56" s="143"/>
      <c r="O56" s="134"/>
      <c r="P56" s="144">
        <f t="shared" si="3"/>
        <v>42962000</v>
      </c>
      <c r="Q56" s="98"/>
      <c r="S56" s="98"/>
    </row>
    <row r="57" spans="1:19" x14ac:dyDescent="0.25">
      <c r="A57" s="239"/>
      <c r="B57" s="242"/>
      <c r="C57" s="101" t="s">
        <v>163</v>
      </c>
      <c r="D57" s="144"/>
      <c r="E57" s="137">
        <f>'12.SPN T20'!H10</f>
        <v>0</v>
      </c>
      <c r="F57" s="144"/>
      <c r="G57" s="144"/>
      <c r="H57" s="137"/>
      <c r="I57" s="128"/>
      <c r="J57" s="137"/>
      <c r="K57" s="137"/>
      <c r="L57" s="145"/>
      <c r="M57" s="145"/>
      <c r="N57" s="145"/>
      <c r="O57" s="137"/>
      <c r="P57" s="144">
        <f t="shared" si="3"/>
        <v>0</v>
      </c>
      <c r="Q57" s="98"/>
      <c r="S57" s="98"/>
    </row>
    <row r="58" spans="1:19" x14ac:dyDescent="0.25">
      <c r="A58" s="239"/>
      <c r="B58" s="242"/>
      <c r="C58" s="101" t="s">
        <v>8</v>
      </c>
      <c r="D58" s="144"/>
      <c r="E58" s="137">
        <f>'12.SPN T20'!M10</f>
        <v>0</v>
      </c>
      <c r="F58" s="144"/>
      <c r="G58" s="144"/>
      <c r="H58" s="137"/>
      <c r="I58" s="128"/>
      <c r="J58" s="137"/>
      <c r="K58" s="137"/>
      <c r="L58" s="145"/>
      <c r="M58" s="145"/>
      <c r="N58" s="145"/>
      <c r="O58" s="137"/>
      <c r="P58" s="136">
        <f t="shared" si="3"/>
        <v>0</v>
      </c>
      <c r="Q58" s="98"/>
      <c r="S58" s="98"/>
    </row>
    <row r="59" spans="1:19" x14ac:dyDescent="0.25">
      <c r="A59" s="240"/>
      <c r="B59" s="243"/>
      <c r="C59" s="102" t="s">
        <v>11</v>
      </c>
      <c r="D59" s="147"/>
      <c r="E59" s="137">
        <f>'12.SPN T20'!R10</f>
        <v>4000000</v>
      </c>
      <c r="F59" s="147"/>
      <c r="G59" s="147"/>
      <c r="H59" s="146"/>
      <c r="I59" s="148"/>
      <c r="J59" s="146"/>
      <c r="K59" s="146"/>
      <c r="L59" s="149"/>
      <c r="M59" s="149"/>
      <c r="N59" s="149"/>
      <c r="O59" s="146"/>
      <c r="P59" s="147">
        <f t="shared" si="3"/>
        <v>4000000</v>
      </c>
      <c r="Q59" s="233">
        <f>SUM(P56:P59)</f>
        <v>46962000</v>
      </c>
      <c r="S59" s="98"/>
    </row>
    <row r="60" spans="1:19" x14ac:dyDescent="0.25">
      <c r="A60" s="238">
        <v>13</v>
      </c>
      <c r="B60" s="241" t="s">
        <v>40</v>
      </c>
      <c r="C60" s="100" t="s">
        <v>7</v>
      </c>
      <c r="D60" s="134">
        <f>'13.DIAG Q9'!C6</f>
        <v>5000000</v>
      </c>
      <c r="E60" s="134">
        <f>'13.DIAG Q9'!C15</f>
        <v>221824038</v>
      </c>
      <c r="F60" s="134">
        <f>'13.DIAG Q9'!C31</f>
        <v>253732290</v>
      </c>
      <c r="G60" s="134">
        <f>'13.DIAG Q9'!C39</f>
        <v>146435603</v>
      </c>
      <c r="H60" s="134">
        <f>'13.DIAG Q9'!C44</f>
        <v>75419643</v>
      </c>
      <c r="I60" s="142">
        <f>'13.DIAG Q9'!C47</f>
        <v>35816000</v>
      </c>
      <c r="J60" s="134">
        <f>'13.DIAG Q9'!C57</f>
        <v>2360276</v>
      </c>
      <c r="K60" s="134"/>
      <c r="L60" s="143"/>
      <c r="M60" s="143"/>
      <c r="N60" s="143"/>
      <c r="O60" s="134"/>
      <c r="P60" s="144">
        <f t="shared" si="3"/>
        <v>740587850</v>
      </c>
      <c r="Q60" s="98"/>
      <c r="S60" s="98"/>
    </row>
    <row r="61" spans="1:19" x14ac:dyDescent="0.25">
      <c r="A61" s="239"/>
      <c r="B61" s="242"/>
      <c r="C61" s="101" t="s">
        <v>163</v>
      </c>
      <c r="D61" s="144"/>
      <c r="E61" s="137">
        <f>'13.DIAG Q9'!H15</f>
        <v>0</v>
      </c>
      <c r="F61" s="137">
        <f>'13.DIAG Q9'!H31</f>
        <v>5330000</v>
      </c>
      <c r="G61" s="137">
        <f>'13.DIAG Q9'!H39</f>
        <v>0</v>
      </c>
      <c r="H61" s="137">
        <f>'13.DIAG Q9'!H44</f>
        <v>0</v>
      </c>
      <c r="I61" s="128">
        <f>'13.DIAG Q9'!H47</f>
        <v>0</v>
      </c>
      <c r="J61" s="137">
        <f>'13.DIAG Q9'!H57</f>
        <v>0</v>
      </c>
      <c r="K61" s="137"/>
      <c r="L61" s="145"/>
      <c r="M61" s="145"/>
      <c r="N61" s="145"/>
      <c r="O61" s="137"/>
      <c r="P61" s="144">
        <f t="shared" si="3"/>
        <v>5330000</v>
      </c>
      <c r="Q61" s="98"/>
      <c r="S61" s="98"/>
    </row>
    <row r="62" spans="1:19" x14ac:dyDescent="0.25">
      <c r="A62" s="239"/>
      <c r="B62" s="242"/>
      <c r="C62" s="101" t="s">
        <v>8</v>
      </c>
      <c r="D62" s="144"/>
      <c r="E62" s="137">
        <f>'13.DIAG Q9'!M15</f>
        <v>0</v>
      </c>
      <c r="F62" s="137">
        <f>'13.DIAG Q9'!M31</f>
        <v>34700830.799999997</v>
      </c>
      <c r="G62" s="137">
        <f>'13.DIAG Q9'!M39</f>
        <v>0</v>
      </c>
      <c r="H62" s="137">
        <f>'13.DIAG Q9'!M44</f>
        <v>32700830.800000001</v>
      </c>
      <c r="I62" s="128">
        <f>'13.DIAG Q9'!M47</f>
        <v>0</v>
      </c>
      <c r="J62" s="137">
        <f>'13.DIAG Q9'!M57</f>
        <v>0</v>
      </c>
      <c r="K62" s="137"/>
      <c r="L62" s="145"/>
      <c r="M62" s="145"/>
      <c r="N62" s="145"/>
      <c r="O62" s="137"/>
      <c r="P62" s="136">
        <f t="shared" si="3"/>
        <v>67401661.599999994</v>
      </c>
      <c r="Q62" s="98"/>
      <c r="S62" s="98"/>
    </row>
    <row r="63" spans="1:19" x14ac:dyDescent="0.25">
      <c r="A63" s="240"/>
      <c r="B63" s="243"/>
      <c r="C63" s="102" t="s">
        <v>11</v>
      </c>
      <c r="D63" s="147"/>
      <c r="E63" s="137">
        <f>'13.DIAG Q9'!R15</f>
        <v>23298860</v>
      </c>
      <c r="F63" s="137">
        <f>'13.DIAG Q9'!R31</f>
        <v>8362340</v>
      </c>
      <c r="G63" s="137">
        <f>'13.DIAG Q9'!R39</f>
        <v>3340000</v>
      </c>
      <c r="H63" s="137">
        <f>'13.DIAG Q9'!R44</f>
        <v>0</v>
      </c>
      <c r="I63" s="128">
        <f>'13.DIAG Q9'!R47</f>
        <v>0</v>
      </c>
      <c r="J63" s="137">
        <f>'13.DIAG Q9'!R57</f>
        <v>333000</v>
      </c>
      <c r="K63" s="146"/>
      <c r="L63" s="149"/>
      <c r="M63" s="149"/>
      <c r="N63" s="149"/>
      <c r="O63" s="146"/>
      <c r="P63" s="147">
        <f t="shared" si="3"/>
        <v>35334200</v>
      </c>
      <c r="Q63" s="233">
        <f>SUM(P60:P63)</f>
        <v>848653711.60000002</v>
      </c>
      <c r="S63" s="98"/>
    </row>
    <row r="64" spans="1:19" ht="15" customHeight="1" x14ac:dyDescent="0.25">
      <c r="A64" s="238">
        <v>14</v>
      </c>
      <c r="B64" s="241" t="s">
        <v>41</v>
      </c>
      <c r="C64" s="100" t="s">
        <v>7</v>
      </c>
      <c r="D64" s="141"/>
      <c r="E64" s="134">
        <f>'14.DIAG Q5'!C6</f>
        <v>1100000</v>
      </c>
      <c r="F64" s="134">
        <f>'14.DIAG Q5'!C9</f>
        <v>15000000</v>
      </c>
      <c r="G64" s="134">
        <f>'14.DIAG Q5'!C11</f>
        <v>16738800</v>
      </c>
      <c r="H64" s="134">
        <f>'14.DIAG Q5'!C14</f>
        <v>48905800</v>
      </c>
      <c r="I64" s="158"/>
      <c r="J64" s="157"/>
      <c r="K64" s="134"/>
      <c r="L64" s="143"/>
      <c r="M64" s="143"/>
      <c r="N64" s="143"/>
      <c r="O64" s="134"/>
      <c r="P64" s="144">
        <f t="shared" si="3"/>
        <v>81744600</v>
      </c>
      <c r="Q64" s="98"/>
      <c r="S64" s="98"/>
    </row>
    <row r="65" spans="1:19" x14ac:dyDescent="0.25">
      <c r="A65" s="239"/>
      <c r="B65" s="242"/>
      <c r="C65" s="101" t="s">
        <v>163</v>
      </c>
      <c r="D65" s="144"/>
      <c r="E65" s="137">
        <f>'14.DIAG Q5'!H6</f>
        <v>0</v>
      </c>
      <c r="F65" s="137">
        <f>'14.DIAG Q5'!H9</f>
        <v>0</v>
      </c>
      <c r="G65" s="137">
        <f>'14.DIAG Q5'!H11</f>
        <v>0</v>
      </c>
      <c r="H65" s="137">
        <f>'14.DIAG Q5'!H14</f>
        <v>0</v>
      </c>
      <c r="I65" s="159"/>
      <c r="J65" s="150"/>
      <c r="K65" s="137"/>
      <c r="L65" s="145"/>
      <c r="M65" s="145"/>
      <c r="N65" s="145"/>
      <c r="O65" s="137"/>
      <c r="P65" s="144">
        <f t="shared" si="3"/>
        <v>0</v>
      </c>
      <c r="Q65" s="98"/>
      <c r="S65" s="98"/>
    </row>
    <row r="66" spans="1:19" x14ac:dyDescent="0.25">
      <c r="A66" s="239"/>
      <c r="B66" s="242"/>
      <c r="C66" s="101" t="s">
        <v>8</v>
      </c>
      <c r="D66" s="144"/>
      <c r="E66" s="137">
        <f>'14.DIAG Q5'!M6</f>
        <v>0</v>
      </c>
      <c r="F66" s="137">
        <f>'14.DIAG Q5'!M9</f>
        <v>4623440.4000000004</v>
      </c>
      <c r="G66" s="137">
        <f>'14.DIAG Q5'!M11</f>
        <v>0</v>
      </c>
      <c r="H66" s="137">
        <f>'14.DIAG Q5'!M14</f>
        <v>2623440.4</v>
      </c>
      <c r="I66" s="159"/>
      <c r="J66" s="150"/>
      <c r="K66" s="137"/>
      <c r="L66" s="145"/>
      <c r="M66" s="145"/>
      <c r="N66" s="145"/>
      <c r="O66" s="137"/>
      <c r="P66" s="136">
        <f t="shared" si="3"/>
        <v>7246880.8000000007</v>
      </c>
      <c r="Q66" s="98"/>
      <c r="S66" s="98"/>
    </row>
    <row r="67" spans="1:19" x14ac:dyDescent="0.25">
      <c r="A67" s="240"/>
      <c r="B67" s="243"/>
      <c r="C67" s="102" t="s">
        <v>11</v>
      </c>
      <c r="D67" s="147"/>
      <c r="E67" s="137">
        <f>'14.DIAG Q5'!R6</f>
        <v>0</v>
      </c>
      <c r="F67" s="137">
        <f>'14.DIAG Q5'!R9</f>
        <v>0</v>
      </c>
      <c r="G67" s="137">
        <f>'14.DIAG Q5'!R11</f>
        <v>0</v>
      </c>
      <c r="H67" s="137">
        <f>'14.DIAG Q5'!R14</f>
        <v>0</v>
      </c>
      <c r="I67" s="159"/>
      <c r="J67" s="150"/>
      <c r="K67" s="146"/>
      <c r="L67" s="149"/>
      <c r="M67" s="149"/>
      <c r="N67" s="149"/>
      <c r="O67" s="146"/>
      <c r="P67" s="147">
        <f t="shared" si="3"/>
        <v>0</v>
      </c>
      <c r="Q67" s="233">
        <f>SUM(P64:P67)</f>
        <v>88991480.799999997</v>
      </c>
      <c r="S67" s="98"/>
    </row>
    <row r="68" spans="1:19" ht="15" customHeight="1" x14ac:dyDescent="0.25">
      <c r="A68" s="238">
        <v>15</v>
      </c>
      <c r="B68" s="241" t="s">
        <v>42</v>
      </c>
      <c r="C68" s="100" t="s">
        <v>7</v>
      </c>
      <c r="D68" s="141"/>
      <c r="E68" s="134">
        <f>'15.DIAG Q10'!C8</f>
        <v>64533100</v>
      </c>
      <c r="F68" s="134">
        <f>'15.DIAG Q10'!C15</f>
        <v>22123000</v>
      </c>
      <c r="G68" s="134">
        <f>'15.DIAG Q10'!C18</f>
        <v>105021880</v>
      </c>
      <c r="H68" s="134">
        <f>'15.DIAG Q10'!C20</f>
        <v>1200000</v>
      </c>
      <c r="I68" s="158">
        <f>'15.DIAG Q10'!C23</f>
        <v>73268320</v>
      </c>
      <c r="J68" s="157"/>
      <c r="K68" s="134"/>
      <c r="L68" s="143"/>
      <c r="M68" s="143"/>
      <c r="N68" s="143"/>
      <c r="O68" s="134"/>
      <c r="P68" s="144">
        <f t="shared" si="3"/>
        <v>266146300</v>
      </c>
      <c r="Q68" s="98"/>
      <c r="S68" s="98"/>
    </row>
    <row r="69" spans="1:19" x14ac:dyDescent="0.25">
      <c r="A69" s="239"/>
      <c r="B69" s="242"/>
      <c r="C69" s="101" t="s">
        <v>163</v>
      </c>
      <c r="D69" s="144"/>
      <c r="E69" s="137">
        <f>'15.DIAG Q10'!H8</f>
        <v>0</v>
      </c>
      <c r="F69" s="137">
        <f>'15.DIAG Q10'!H15</f>
        <v>5330000</v>
      </c>
      <c r="G69" s="137">
        <f>'15.DIAG Q10'!H18</f>
        <v>120000</v>
      </c>
      <c r="H69" s="137">
        <f>'15.DIAG Q10'!H20</f>
        <v>0</v>
      </c>
      <c r="I69" s="159">
        <f>'15.DIAG Q10'!H23</f>
        <v>0</v>
      </c>
      <c r="J69" s="150"/>
      <c r="K69" s="137"/>
      <c r="L69" s="145"/>
      <c r="M69" s="145"/>
      <c r="N69" s="145"/>
      <c r="O69" s="137"/>
      <c r="P69" s="144">
        <f t="shared" si="3"/>
        <v>5450000</v>
      </c>
      <c r="Q69" s="98"/>
      <c r="S69" s="98"/>
    </row>
    <row r="70" spans="1:19" x14ac:dyDescent="0.25">
      <c r="A70" s="239"/>
      <c r="B70" s="242"/>
      <c r="C70" s="101" t="s">
        <v>8</v>
      </c>
      <c r="D70" s="144"/>
      <c r="E70" s="137">
        <f>'15.DIAG Q10'!M8</f>
        <v>0</v>
      </c>
      <c r="F70" s="137">
        <f>'15.DIAG Q10'!M15</f>
        <v>11272120</v>
      </c>
      <c r="G70" s="137">
        <f>'15.DIAG Q10'!M18</f>
        <v>0</v>
      </c>
      <c r="H70" s="137">
        <f>'15.DIAG Q10'!M20</f>
        <v>9272120</v>
      </c>
      <c r="I70" s="159">
        <f>'15.DIAG Q10'!M23</f>
        <v>1127641</v>
      </c>
      <c r="J70" s="150"/>
      <c r="K70" s="137"/>
      <c r="L70" s="145"/>
      <c r="M70" s="145"/>
      <c r="N70" s="145"/>
      <c r="O70" s="137"/>
      <c r="P70" s="136">
        <f t="shared" si="3"/>
        <v>21671881</v>
      </c>
      <c r="Q70" s="98"/>
      <c r="S70" s="98"/>
    </row>
    <row r="71" spans="1:19" x14ac:dyDescent="0.25">
      <c r="A71" s="240"/>
      <c r="B71" s="243"/>
      <c r="C71" s="102" t="s">
        <v>11</v>
      </c>
      <c r="D71" s="147"/>
      <c r="E71" s="137">
        <f>'15.DIAG Q10'!R8</f>
        <v>2000000</v>
      </c>
      <c r="F71" s="137">
        <f>'15.DIAG Q10'!R15</f>
        <v>0</v>
      </c>
      <c r="G71" s="137">
        <f>'15.DIAG Q10'!R18</f>
        <v>764000</v>
      </c>
      <c r="H71" s="137">
        <f>'15.DIAG Q10'!R20</f>
        <v>0</v>
      </c>
      <c r="I71" s="159">
        <f>'15.DIAG Q10'!R23</f>
        <v>0</v>
      </c>
      <c r="J71" s="150"/>
      <c r="K71" s="146"/>
      <c r="L71" s="149"/>
      <c r="M71" s="149"/>
      <c r="N71" s="149"/>
      <c r="O71" s="146"/>
      <c r="P71" s="147">
        <f t="shared" si="3"/>
        <v>2764000</v>
      </c>
      <c r="Q71" s="233">
        <f>SUM(P68:P71)</f>
        <v>296032181</v>
      </c>
      <c r="S71" s="98"/>
    </row>
    <row r="72" spans="1:19" x14ac:dyDescent="0.25">
      <c r="A72" s="238">
        <v>16</v>
      </c>
      <c r="B72" s="241" t="s">
        <v>43</v>
      </c>
      <c r="C72" s="100" t="s">
        <v>7</v>
      </c>
      <c r="D72" s="141"/>
      <c r="E72" s="141"/>
      <c r="F72" s="141"/>
      <c r="G72" s="141"/>
      <c r="H72" s="134"/>
      <c r="I72" s="142">
        <f>'16.MSQUYNH'!C8</f>
        <v>30602560</v>
      </c>
      <c r="J72" s="134">
        <f>'16.MSQUYNH'!C15</f>
        <v>23249120</v>
      </c>
      <c r="K72" s="134"/>
      <c r="L72" s="143"/>
      <c r="M72" s="143"/>
      <c r="N72" s="143"/>
      <c r="O72" s="134"/>
      <c r="P72" s="144">
        <f t="shared" ref="P72:P91" si="4">SUM(D72:O72)</f>
        <v>53851680</v>
      </c>
      <c r="Q72" s="98"/>
      <c r="S72" s="98"/>
    </row>
    <row r="73" spans="1:19" x14ac:dyDescent="0.25">
      <c r="A73" s="239"/>
      <c r="B73" s="242"/>
      <c r="C73" s="101" t="s">
        <v>163</v>
      </c>
      <c r="D73" s="144"/>
      <c r="E73" s="144"/>
      <c r="F73" s="144"/>
      <c r="G73" s="144"/>
      <c r="H73" s="137"/>
      <c r="I73" s="128">
        <f>'16.MSQUYNH'!H8</f>
        <v>2260000</v>
      </c>
      <c r="J73" s="137"/>
      <c r="K73" s="137"/>
      <c r="L73" s="145"/>
      <c r="M73" s="145"/>
      <c r="N73" s="145"/>
      <c r="O73" s="137"/>
      <c r="P73" s="144">
        <f t="shared" si="4"/>
        <v>2260000</v>
      </c>
      <c r="Q73" s="98"/>
      <c r="S73" s="98"/>
    </row>
    <row r="74" spans="1:19" x14ac:dyDescent="0.25">
      <c r="A74" s="239"/>
      <c r="B74" s="242"/>
      <c r="C74" s="101" t="s">
        <v>8</v>
      </c>
      <c r="D74" s="144"/>
      <c r="E74" s="144"/>
      <c r="F74" s="144"/>
      <c r="G74" s="144"/>
      <c r="H74" s="137"/>
      <c r="I74" s="128">
        <f>'16.MSQUYNH'!M8</f>
        <v>0</v>
      </c>
      <c r="J74" s="137"/>
      <c r="K74" s="137"/>
      <c r="L74" s="145"/>
      <c r="M74" s="145"/>
      <c r="N74" s="145"/>
      <c r="O74" s="137"/>
      <c r="P74" s="136">
        <f t="shared" si="4"/>
        <v>0</v>
      </c>
      <c r="Q74" s="98"/>
      <c r="S74" s="98"/>
    </row>
    <row r="75" spans="1:19" x14ac:dyDescent="0.25">
      <c r="A75" s="240"/>
      <c r="B75" s="243"/>
      <c r="C75" s="102" t="s">
        <v>11</v>
      </c>
      <c r="D75" s="147"/>
      <c r="E75" s="147"/>
      <c r="F75" s="147"/>
      <c r="G75" s="147"/>
      <c r="H75" s="146"/>
      <c r="I75" s="128">
        <f>'16.MSQUYNH'!R8</f>
        <v>0</v>
      </c>
      <c r="J75" s="137"/>
      <c r="K75" s="146"/>
      <c r="L75" s="149"/>
      <c r="M75" s="149"/>
      <c r="N75" s="149"/>
      <c r="O75" s="146"/>
      <c r="P75" s="147">
        <f t="shared" si="4"/>
        <v>0</v>
      </c>
      <c r="Q75" s="233">
        <f>SUM(P72:P75)</f>
        <v>56111680</v>
      </c>
      <c r="S75" s="98"/>
    </row>
    <row r="76" spans="1:19" x14ac:dyDescent="0.25">
      <c r="A76" s="238">
        <v>17</v>
      </c>
      <c r="B76" s="241" t="s">
        <v>342</v>
      </c>
      <c r="C76" s="100" t="s">
        <v>7</v>
      </c>
      <c r="D76" s="141"/>
      <c r="E76" s="141"/>
      <c r="F76" s="141"/>
      <c r="G76" s="141"/>
      <c r="H76" s="134">
        <f>'17.HPI NH'!C9</f>
        <v>26466300</v>
      </c>
      <c r="I76" s="142">
        <f>'17.HPI NH'!C12</f>
        <v>0</v>
      </c>
      <c r="J76" s="134"/>
      <c r="K76" s="134"/>
      <c r="L76" s="143"/>
      <c r="M76" s="143"/>
      <c r="N76" s="143"/>
      <c r="O76" s="134"/>
      <c r="P76" s="144">
        <f t="shared" si="4"/>
        <v>26466300</v>
      </c>
      <c r="Q76" s="98"/>
      <c r="S76" s="98"/>
    </row>
    <row r="77" spans="1:19" x14ac:dyDescent="0.25">
      <c r="A77" s="239"/>
      <c r="B77" s="242"/>
      <c r="C77" s="101" t="s">
        <v>163</v>
      </c>
      <c r="D77" s="144"/>
      <c r="E77" s="144"/>
      <c r="F77" s="144"/>
      <c r="G77" s="137">
        <f>'17.HPI NH'!H6</f>
        <v>0</v>
      </c>
      <c r="H77" s="137"/>
      <c r="I77" s="128"/>
      <c r="J77" s="137"/>
      <c r="K77" s="137"/>
      <c r="L77" s="145"/>
      <c r="M77" s="145"/>
      <c r="N77" s="145"/>
      <c r="O77" s="137"/>
      <c r="P77" s="144">
        <f t="shared" si="4"/>
        <v>0</v>
      </c>
      <c r="Q77" s="98"/>
      <c r="S77" s="98"/>
    </row>
    <row r="78" spans="1:19" x14ac:dyDescent="0.25">
      <c r="A78" s="239"/>
      <c r="B78" s="242"/>
      <c r="C78" s="101" t="s">
        <v>8</v>
      </c>
      <c r="D78" s="144"/>
      <c r="E78" s="144"/>
      <c r="F78" s="144"/>
      <c r="G78" s="144"/>
      <c r="H78" s="137"/>
      <c r="I78" s="128"/>
      <c r="J78" s="137"/>
      <c r="K78" s="137"/>
      <c r="L78" s="145"/>
      <c r="M78" s="145"/>
      <c r="N78" s="145"/>
      <c r="O78" s="137"/>
      <c r="P78" s="136">
        <f t="shared" si="4"/>
        <v>0</v>
      </c>
      <c r="Q78" s="98"/>
      <c r="S78" s="98"/>
    </row>
    <row r="79" spans="1:19" x14ac:dyDescent="0.25">
      <c r="A79" s="240"/>
      <c r="B79" s="243"/>
      <c r="C79" s="101" t="s">
        <v>11</v>
      </c>
      <c r="D79" s="144"/>
      <c r="E79" s="144"/>
      <c r="F79" s="144"/>
      <c r="G79" s="144"/>
      <c r="H79" s="137"/>
      <c r="I79" s="128"/>
      <c r="J79" s="137"/>
      <c r="K79" s="146"/>
      <c r="L79" s="149"/>
      <c r="M79" s="149"/>
      <c r="N79" s="149"/>
      <c r="O79" s="146"/>
      <c r="P79" s="147">
        <f t="shared" si="4"/>
        <v>0</v>
      </c>
      <c r="Q79" s="233">
        <f>SUM(P76:P79)</f>
        <v>26466300</v>
      </c>
      <c r="S79" s="98"/>
    </row>
    <row r="80" spans="1:19" x14ac:dyDescent="0.25">
      <c r="A80" s="250">
        <v>18</v>
      </c>
      <c r="B80" s="241" t="s">
        <v>532</v>
      </c>
      <c r="C80" s="100" t="s">
        <v>7</v>
      </c>
      <c r="D80" s="141"/>
      <c r="E80" s="141"/>
      <c r="F80" s="141"/>
      <c r="G80" s="141"/>
      <c r="H80" s="134"/>
      <c r="I80" s="142"/>
      <c r="J80" s="134">
        <f>'18.JACCS T19'!C7</f>
        <v>7882003</v>
      </c>
      <c r="K80" s="134"/>
      <c r="L80" s="143"/>
      <c r="M80" s="143"/>
      <c r="N80" s="143"/>
      <c r="O80" s="134"/>
      <c r="P80" s="144">
        <f t="shared" si="4"/>
        <v>7882003</v>
      </c>
      <c r="Q80" s="98"/>
      <c r="S80" s="98"/>
    </row>
    <row r="81" spans="1:19" x14ac:dyDescent="0.25">
      <c r="A81" s="251"/>
      <c r="B81" s="242"/>
      <c r="C81" s="101" t="s">
        <v>163</v>
      </c>
      <c r="D81" s="144"/>
      <c r="E81" s="144"/>
      <c r="F81" s="144"/>
      <c r="G81" s="144"/>
      <c r="H81" s="137"/>
      <c r="I81" s="128"/>
      <c r="J81" s="137"/>
      <c r="K81" s="137"/>
      <c r="L81" s="145"/>
      <c r="M81" s="145"/>
      <c r="N81" s="145"/>
      <c r="O81" s="137"/>
      <c r="P81" s="144">
        <f t="shared" si="4"/>
        <v>0</v>
      </c>
      <c r="Q81" s="98"/>
      <c r="S81" s="98"/>
    </row>
    <row r="82" spans="1:19" x14ac:dyDescent="0.25">
      <c r="A82" s="251"/>
      <c r="B82" s="242"/>
      <c r="C82" s="101" t="s">
        <v>8</v>
      </c>
      <c r="D82" s="144"/>
      <c r="E82" s="144"/>
      <c r="F82" s="144"/>
      <c r="G82" s="144"/>
      <c r="H82" s="137"/>
      <c r="I82" s="145"/>
      <c r="J82" s="137"/>
      <c r="K82" s="137"/>
      <c r="L82" s="145"/>
      <c r="M82" s="145"/>
      <c r="N82" s="145"/>
      <c r="O82" s="137"/>
      <c r="P82" s="136">
        <f t="shared" si="4"/>
        <v>0</v>
      </c>
      <c r="Q82" s="98"/>
      <c r="S82" s="98"/>
    </row>
    <row r="83" spans="1:19" x14ac:dyDescent="0.25">
      <c r="A83" s="252"/>
      <c r="B83" s="243"/>
      <c r="C83" s="102" t="s">
        <v>11</v>
      </c>
      <c r="D83" s="147"/>
      <c r="E83" s="147"/>
      <c r="F83" s="147"/>
      <c r="G83" s="147"/>
      <c r="H83" s="146"/>
      <c r="I83" s="149"/>
      <c r="J83" s="146"/>
      <c r="K83" s="146"/>
      <c r="L83" s="149"/>
      <c r="M83" s="149"/>
      <c r="N83" s="149"/>
      <c r="O83" s="146"/>
      <c r="P83" s="147">
        <f t="shared" si="4"/>
        <v>0</v>
      </c>
      <c r="Q83" s="233">
        <f>SUM(P80:P83)</f>
        <v>7882003</v>
      </c>
      <c r="S83" s="98"/>
    </row>
    <row r="84" spans="1:19" x14ac:dyDescent="0.25">
      <c r="A84" s="250">
        <v>19</v>
      </c>
      <c r="B84" s="241" t="s">
        <v>533</v>
      </c>
      <c r="C84" s="100" t="s">
        <v>7</v>
      </c>
      <c r="D84" s="141"/>
      <c r="E84" s="141"/>
      <c r="F84" s="141"/>
      <c r="G84" s="141"/>
      <c r="H84" s="134"/>
      <c r="I84" s="142"/>
      <c r="J84" s="134"/>
      <c r="K84" s="134"/>
      <c r="L84" s="143"/>
      <c r="M84" s="143"/>
      <c r="N84" s="143"/>
      <c r="O84" s="134"/>
      <c r="P84" s="144">
        <f t="shared" si="4"/>
        <v>0</v>
      </c>
      <c r="Q84" s="98"/>
      <c r="S84" s="98"/>
    </row>
    <row r="85" spans="1:19" x14ac:dyDescent="0.25">
      <c r="A85" s="251"/>
      <c r="B85" s="242"/>
      <c r="C85" s="101" t="s">
        <v>163</v>
      </c>
      <c r="D85" s="144"/>
      <c r="E85" s="144"/>
      <c r="F85" s="144"/>
      <c r="G85" s="144"/>
      <c r="H85" s="137"/>
      <c r="I85" s="128"/>
      <c r="J85" s="137"/>
      <c r="K85" s="137"/>
      <c r="L85" s="145"/>
      <c r="M85" s="145"/>
      <c r="N85" s="145"/>
      <c r="O85" s="137"/>
      <c r="P85" s="144">
        <f t="shared" si="4"/>
        <v>0</v>
      </c>
      <c r="Q85" s="98"/>
      <c r="S85" s="98"/>
    </row>
    <row r="86" spans="1:19" x14ac:dyDescent="0.25">
      <c r="A86" s="251"/>
      <c r="B86" s="242"/>
      <c r="C86" s="101" t="s">
        <v>8</v>
      </c>
      <c r="D86" s="144"/>
      <c r="E86" s="144"/>
      <c r="F86" s="144"/>
      <c r="G86" s="144"/>
      <c r="H86" s="137"/>
      <c r="I86" s="145"/>
      <c r="J86" s="137"/>
      <c r="K86" s="137"/>
      <c r="L86" s="145"/>
      <c r="M86" s="145"/>
      <c r="N86" s="145"/>
      <c r="O86" s="137"/>
      <c r="P86" s="136">
        <f t="shared" si="4"/>
        <v>0</v>
      </c>
      <c r="Q86" s="98"/>
      <c r="S86" s="98"/>
    </row>
    <row r="87" spans="1:19" x14ac:dyDescent="0.25">
      <c r="A87" s="252"/>
      <c r="B87" s="243"/>
      <c r="C87" s="102" t="s">
        <v>11</v>
      </c>
      <c r="D87" s="147"/>
      <c r="E87" s="147"/>
      <c r="F87" s="147"/>
      <c r="G87" s="147"/>
      <c r="H87" s="146"/>
      <c r="I87" s="149"/>
      <c r="J87" s="146"/>
      <c r="K87" s="146"/>
      <c r="L87" s="149"/>
      <c r="M87" s="149"/>
      <c r="N87" s="149"/>
      <c r="O87" s="146"/>
      <c r="P87" s="147">
        <f t="shared" si="4"/>
        <v>0</v>
      </c>
      <c r="Q87" s="233">
        <f>SUM(P84:P87)</f>
        <v>0</v>
      </c>
      <c r="S87" s="98"/>
    </row>
    <row r="88" spans="1:19" x14ac:dyDescent="0.25">
      <c r="A88" s="250">
        <v>20</v>
      </c>
      <c r="B88" s="241" t="s">
        <v>534</v>
      </c>
      <c r="C88" s="100" t="s">
        <v>7</v>
      </c>
      <c r="D88" s="141"/>
      <c r="E88" s="141"/>
      <c r="F88" s="141"/>
      <c r="G88" s="141"/>
      <c r="H88" s="134"/>
      <c r="I88" s="142"/>
      <c r="J88" s="134">
        <f>'20.IPS Q2'!C13</f>
        <v>6174000</v>
      </c>
      <c r="K88" s="134"/>
      <c r="L88" s="143"/>
      <c r="M88" s="143"/>
      <c r="N88" s="143"/>
      <c r="O88" s="134"/>
      <c r="P88" s="144">
        <f t="shared" si="4"/>
        <v>6174000</v>
      </c>
      <c r="Q88" s="98"/>
      <c r="S88" s="98"/>
    </row>
    <row r="89" spans="1:19" x14ac:dyDescent="0.25">
      <c r="A89" s="251"/>
      <c r="B89" s="242"/>
      <c r="C89" s="101" t="s">
        <v>163</v>
      </c>
      <c r="D89" s="144"/>
      <c r="E89" s="144"/>
      <c r="F89" s="144"/>
      <c r="G89" s="144"/>
      <c r="H89" s="137"/>
      <c r="I89" s="128"/>
      <c r="J89" s="137">
        <f>'20.IPS Q2'!H13</f>
        <v>800000</v>
      </c>
      <c r="K89" s="137"/>
      <c r="L89" s="145"/>
      <c r="M89" s="145"/>
      <c r="N89" s="145"/>
      <c r="O89" s="137"/>
      <c r="P89" s="144">
        <f t="shared" si="4"/>
        <v>800000</v>
      </c>
      <c r="Q89" s="98"/>
      <c r="S89" s="98"/>
    </row>
    <row r="90" spans="1:19" x14ac:dyDescent="0.25">
      <c r="A90" s="251"/>
      <c r="B90" s="242"/>
      <c r="C90" s="101" t="s">
        <v>8</v>
      </c>
      <c r="D90" s="144"/>
      <c r="E90" s="144"/>
      <c r="F90" s="144"/>
      <c r="G90" s="144"/>
      <c r="H90" s="137"/>
      <c r="I90" s="145"/>
      <c r="J90" s="137">
        <f>'20.IPS Q2'!M13</f>
        <v>0</v>
      </c>
      <c r="K90" s="137"/>
      <c r="L90" s="145"/>
      <c r="M90" s="145"/>
      <c r="N90" s="145"/>
      <c r="O90" s="137"/>
      <c r="P90" s="136">
        <f t="shared" si="4"/>
        <v>0</v>
      </c>
      <c r="Q90" s="98"/>
      <c r="S90" s="98"/>
    </row>
    <row r="91" spans="1:19" x14ac:dyDescent="0.25">
      <c r="A91" s="252"/>
      <c r="B91" s="243"/>
      <c r="C91" s="102" t="s">
        <v>11</v>
      </c>
      <c r="D91" s="147"/>
      <c r="E91" s="147"/>
      <c r="F91" s="147"/>
      <c r="G91" s="147"/>
      <c r="H91" s="146"/>
      <c r="I91" s="145"/>
      <c r="J91" s="137">
        <f>'20.IPS Q2'!R13</f>
        <v>9904475</v>
      </c>
      <c r="K91" s="137"/>
      <c r="L91" s="145"/>
      <c r="M91" s="145"/>
      <c r="N91" s="145"/>
      <c r="O91" s="137"/>
      <c r="P91" s="144">
        <f t="shared" si="4"/>
        <v>9904475</v>
      </c>
      <c r="Q91" s="233">
        <f>SUM(P88:P91)</f>
        <v>16878475</v>
      </c>
      <c r="S91" s="98"/>
    </row>
    <row r="92" spans="1:19" x14ac:dyDescent="0.25">
      <c r="A92" s="227"/>
      <c r="B92" s="228"/>
      <c r="C92" s="229" t="s">
        <v>569</v>
      </c>
      <c r="D92" s="230">
        <f>SUBTOTAL(9,D12:D91)</f>
        <v>5000000</v>
      </c>
      <c r="E92" s="230">
        <f t="shared" ref="E92:P92" si="5">SUBTOTAL(9,E12:E91)</f>
        <v>348087998</v>
      </c>
      <c r="F92" s="230">
        <f t="shared" si="5"/>
        <v>1695878899.2</v>
      </c>
      <c r="G92" s="230">
        <f t="shared" si="5"/>
        <v>1334126212</v>
      </c>
      <c r="H92" s="230">
        <f t="shared" si="5"/>
        <v>2168094734.1999998</v>
      </c>
      <c r="I92" s="236">
        <f t="shared" si="5"/>
        <v>1590727998</v>
      </c>
      <c r="J92" s="236">
        <f t="shared" si="5"/>
        <v>409907448</v>
      </c>
      <c r="K92" s="236">
        <f t="shared" si="5"/>
        <v>0</v>
      </c>
      <c r="L92" s="236">
        <f t="shared" si="5"/>
        <v>0</v>
      </c>
      <c r="M92" s="236">
        <f t="shared" si="5"/>
        <v>0</v>
      </c>
      <c r="N92" s="236">
        <f t="shared" si="5"/>
        <v>0</v>
      </c>
      <c r="O92" s="236">
        <f t="shared" si="5"/>
        <v>0</v>
      </c>
      <c r="P92" s="236">
        <f t="shared" si="5"/>
        <v>7551823289.4000006</v>
      </c>
      <c r="Q92" s="98"/>
      <c r="S92" s="98"/>
    </row>
    <row r="93" spans="1:19" x14ac:dyDescent="0.25">
      <c r="A93" s="250">
        <v>21</v>
      </c>
      <c r="B93" s="241" t="s">
        <v>190</v>
      </c>
      <c r="C93" s="100" t="s">
        <v>7</v>
      </c>
      <c r="D93" s="141"/>
      <c r="E93" s="141"/>
      <c r="F93" s="141"/>
      <c r="G93" s="141"/>
      <c r="H93" s="134">
        <v>32500000</v>
      </c>
      <c r="I93" s="128">
        <f>'GUARDIAN Q4'!C7</f>
        <v>14500000</v>
      </c>
      <c r="J93" s="137">
        <f>'GUARDIAN Q4'!C10</f>
        <v>52850000</v>
      </c>
      <c r="K93" s="137"/>
      <c r="L93" s="145"/>
      <c r="M93" s="145"/>
      <c r="N93" s="145"/>
      <c r="O93" s="137"/>
      <c r="P93" s="144">
        <f t="shared" ref="P93:P124" si="6">SUM(D93:O93)</f>
        <v>99850000</v>
      </c>
      <c r="Q93" s="98"/>
      <c r="S93" s="98"/>
    </row>
    <row r="94" spans="1:19" x14ac:dyDescent="0.25">
      <c r="A94" s="251"/>
      <c r="B94" s="242"/>
      <c r="C94" s="101" t="s">
        <v>163</v>
      </c>
      <c r="D94" s="144"/>
      <c r="E94" s="144"/>
      <c r="F94" s="144"/>
      <c r="G94" s="144"/>
      <c r="H94" s="137"/>
      <c r="I94" s="128">
        <f>'GUARDIAN Q4'!H7</f>
        <v>0</v>
      </c>
      <c r="J94" s="137"/>
      <c r="K94" s="137"/>
      <c r="L94" s="145"/>
      <c r="M94" s="145"/>
      <c r="N94" s="145"/>
      <c r="O94" s="137"/>
      <c r="P94" s="144">
        <f t="shared" si="6"/>
        <v>0</v>
      </c>
      <c r="Q94" s="98"/>
      <c r="S94" s="98"/>
    </row>
    <row r="95" spans="1:19" x14ac:dyDescent="0.25">
      <c r="A95" s="251"/>
      <c r="B95" s="242"/>
      <c r="C95" s="101" t="s">
        <v>8</v>
      </c>
      <c r="D95" s="144"/>
      <c r="E95" s="144"/>
      <c r="F95" s="144"/>
      <c r="G95" s="144"/>
      <c r="H95" s="137"/>
      <c r="I95" s="128">
        <f>'GUARDIAN Q4'!M7</f>
        <v>0</v>
      </c>
      <c r="J95" s="137"/>
      <c r="K95" s="137"/>
      <c r="L95" s="145"/>
      <c r="M95" s="145"/>
      <c r="N95" s="145"/>
      <c r="O95" s="137"/>
      <c r="P95" s="136">
        <f t="shared" si="6"/>
        <v>0</v>
      </c>
      <c r="Q95" s="98"/>
      <c r="S95" s="98"/>
    </row>
    <row r="96" spans="1:19" x14ac:dyDescent="0.25">
      <c r="A96" s="252"/>
      <c r="B96" s="243"/>
      <c r="C96" s="102" t="s">
        <v>11</v>
      </c>
      <c r="D96" s="147"/>
      <c r="E96" s="147"/>
      <c r="F96" s="147"/>
      <c r="G96" s="147"/>
      <c r="H96" s="146"/>
      <c r="I96" s="128">
        <f>'GUARDIAN Q4'!R7</f>
        <v>0</v>
      </c>
      <c r="J96" s="137"/>
      <c r="K96" s="146"/>
      <c r="L96" s="149"/>
      <c r="M96" s="149"/>
      <c r="N96" s="149"/>
      <c r="O96" s="146"/>
      <c r="P96" s="147">
        <f t="shared" si="6"/>
        <v>0</v>
      </c>
      <c r="Q96" s="233">
        <f>SUM(P93:P96)</f>
        <v>99850000</v>
      </c>
      <c r="S96" s="98"/>
    </row>
    <row r="97" spans="1:19" x14ac:dyDescent="0.25">
      <c r="A97" s="238">
        <v>22</v>
      </c>
      <c r="B97" s="241" t="s">
        <v>191</v>
      </c>
      <c r="C97" s="100" t="s">
        <v>7</v>
      </c>
      <c r="D97" s="134">
        <v>47579300</v>
      </c>
      <c r="E97" s="141"/>
      <c r="F97" s="134">
        <v>101448500</v>
      </c>
      <c r="G97" s="141"/>
      <c r="H97" s="134"/>
      <c r="I97" s="142">
        <f>'GUARDIAN Q9'!C7</f>
        <v>81944000</v>
      </c>
      <c r="J97" s="134"/>
      <c r="K97" s="134"/>
      <c r="L97" s="143"/>
      <c r="M97" s="143"/>
      <c r="N97" s="143"/>
      <c r="O97" s="134"/>
      <c r="P97" s="144">
        <f t="shared" si="6"/>
        <v>230971800</v>
      </c>
      <c r="Q97" s="98"/>
      <c r="S97" s="98"/>
    </row>
    <row r="98" spans="1:19" x14ac:dyDescent="0.25">
      <c r="A98" s="239"/>
      <c r="B98" s="242"/>
      <c r="C98" s="101" t="s">
        <v>163</v>
      </c>
      <c r="D98" s="137"/>
      <c r="E98" s="144"/>
      <c r="F98" s="144"/>
      <c r="G98" s="144"/>
      <c r="H98" s="137"/>
      <c r="I98" s="128">
        <f>'GUARDIAN Q9'!H7</f>
        <v>0</v>
      </c>
      <c r="J98" s="137"/>
      <c r="K98" s="137"/>
      <c r="L98" s="145"/>
      <c r="M98" s="145"/>
      <c r="N98" s="145"/>
      <c r="O98" s="137"/>
      <c r="P98" s="144">
        <f t="shared" si="6"/>
        <v>0</v>
      </c>
      <c r="Q98" s="98"/>
      <c r="S98" s="98"/>
    </row>
    <row r="99" spans="1:19" x14ac:dyDescent="0.25">
      <c r="A99" s="239"/>
      <c r="B99" s="242"/>
      <c r="C99" s="101" t="s">
        <v>8</v>
      </c>
      <c r="D99" s="144"/>
      <c r="E99" s="144"/>
      <c r="F99" s="144"/>
      <c r="G99" s="144"/>
      <c r="H99" s="137"/>
      <c r="I99" s="128">
        <f>'GUARDIAN Q9'!M7</f>
        <v>0</v>
      </c>
      <c r="J99" s="137"/>
      <c r="K99" s="137"/>
      <c r="L99" s="145"/>
      <c r="M99" s="145"/>
      <c r="N99" s="145"/>
      <c r="O99" s="137"/>
      <c r="P99" s="136">
        <f t="shared" si="6"/>
        <v>0</v>
      </c>
      <c r="Q99" s="98"/>
      <c r="S99" s="98"/>
    </row>
    <row r="100" spans="1:19" x14ac:dyDescent="0.25">
      <c r="A100" s="240"/>
      <c r="B100" s="243"/>
      <c r="C100" s="102" t="s">
        <v>11</v>
      </c>
      <c r="D100" s="137">
        <v>12611000</v>
      </c>
      <c r="E100" s="147"/>
      <c r="F100" s="147"/>
      <c r="G100" s="147"/>
      <c r="H100" s="146"/>
      <c r="I100" s="148">
        <f>'GUARDIAN Q9'!R7</f>
        <v>0</v>
      </c>
      <c r="J100" s="146"/>
      <c r="K100" s="146"/>
      <c r="L100" s="149"/>
      <c r="M100" s="149"/>
      <c r="N100" s="149"/>
      <c r="O100" s="146"/>
      <c r="P100" s="147">
        <f t="shared" si="6"/>
        <v>12611000</v>
      </c>
      <c r="Q100" s="233">
        <f>SUM(P97:P100)</f>
        <v>243582800</v>
      </c>
      <c r="S100" s="98"/>
    </row>
    <row r="101" spans="1:19" x14ac:dyDescent="0.25">
      <c r="A101" s="238">
        <v>23</v>
      </c>
      <c r="B101" s="241" t="s">
        <v>444</v>
      </c>
      <c r="C101" s="100" t="s">
        <v>7</v>
      </c>
      <c r="D101" s="134">
        <v>194507000</v>
      </c>
      <c r="E101" s="141"/>
      <c r="F101" s="141"/>
      <c r="G101" s="141"/>
      <c r="H101" s="134"/>
      <c r="I101" s="142">
        <f>'GUARDIAN Q9'!C11</f>
        <v>0</v>
      </c>
      <c r="J101" s="134">
        <f>'GUARDIAN TD'!C7</f>
        <v>7656000</v>
      </c>
      <c r="K101" s="134"/>
      <c r="L101" s="143"/>
      <c r="M101" s="143"/>
      <c r="N101" s="143"/>
      <c r="O101" s="134"/>
      <c r="P101" s="144">
        <f t="shared" si="6"/>
        <v>202163000</v>
      </c>
      <c r="Q101" s="98"/>
      <c r="S101" s="98"/>
    </row>
    <row r="102" spans="1:19" x14ac:dyDescent="0.25">
      <c r="A102" s="239"/>
      <c r="B102" s="242"/>
      <c r="C102" s="101" t="s">
        <v>163</v>
      </c>
      <c r="D102" s="144"/>
      <c r="E102" s="144"/>
      <c r="F102" s="144"/>
      <c r="G102" s="144"/>
      <c r="H102" s="137"/>
      <c r="I102" s="128">
        <f>'GUARDIAN Q9'!H11</f>
        <v>0</v>
      </c>
      <c r="J102" s="137"/>
      <c r="K102" s="137"/>
      <c r="L102" s="145"/>
      <c r="M102" s="145"/>
      <c r="N102" s="145"/>
      <c r="O102" s="137"/>
      <c r="P102" s="144">
        <f t="shared" si="6"/>
        <v>0</v>
      </c>
      <c r="Q102" s="98"/>
      <c r="S102" s="98"/>
    </row>
    <row r="103" spans="1:19" x14ac:dyDescent="0.25">
      <c r="A103" s="239"/>
      <c r="B103" s="242"/>
      <c r="C103" s="101" t="s">
        <v>8</v>
      </c>
      <c r="D103" s="137">
        <v>180200516</v>
      </c>
      <c r="E103" s="144"/>
      <c r="F103" s="144"/>
      <c r="G103" s="144"/>
      <c r="H103" s="137"/>
      <c r="I103" s="128">
        <f>'GUARDIAN Q9'!M11</f>
        <v>0</v>
      </c>
      <c r="J103" s="137"/>
      <c r="K103" s="137"/>
      <c r="L103" s="145"/>
      <c r="M103" s="145"/>
      <c r="N103" s="145"/>
      <c r="O103" s="137"/>
      <c r="P103" s="136">
        <f t="shared" si="6"/>
        <v>180200516</v>
      </c>
      <c r="Q103" s="98"/>
      <c r="S103" s="98"/>
    </row>
    <row r="104" spans="1:19" x14ac:dyDescent="0.25">
      <c r="A104" s="240"/>
      <c r="B104" s="243"/>
      <c r="C104" s="102" t="s">
        <v>11</v>
      </c>
      <c r="D104" s="147"/>
      <c r="E104" s="147"/>
      <c r="F104" s="147"/>
      <c r="G104" s="147"/>
      <c r="H104" s="146"/>
      <c r="I104" s="148">
        <f>'GUARDIAN Q9'!R11</f>
        <v>0</v>
      </c>
      <c r="J104" s="146"/>
      <c r="K104" s="146"/>
      <c r="L104" s="149"/>
      <c r="M104" s="149"/>
      <c r="N104" s="149"/>
      <c r="O104" s="146"/>
      <c r="P104" s="147">
        <f t="shared" si="6"/>
        <v>0</v>
      </c>
      <c r="Q104" s="233">
        <f>SUM(P101:P104)</f>
        <v>382363516</v>
      </c>
      <c r="S104" s="98"/>
    </row>
    <row r="105" spans="1:19" x14ac:dyDescent="0.25">
      <c r="A105" s="238">
        <v>24</v>
      </c>
      <c r="B105" s="241" t="s">
        <v>192</v>
      </c>
      <c r="C105" s="100" t="s">
        <v>7</v>
      </c>
      <c r="D105" s="134">
        <v>48605000</v>
      </c>
      <c r="E105" s="134">
        <v>30000000</v>
      </c>
      <c r="F105" s="134"/>
      <c r="G105" s="134">
        <v>23062500</v>
      </c>
      <c r="H105" s="134">
        <v>6423120</v>
      </c>
      <c r="I105" s="142">
        <f>MEDIKA!C7</f>
        <v>0</v>
      </c>
      <c r="J105" s="134"/>
      <c r="K105" s="134"/>
      <c r="L105" s="143"/>
      <c r="M105" s="143"/>
      <c r="N105" s="143"/>
      <c r="O105" s="134"/>
      <c r="P105" s="144">
        <f t="shared" si="6"/>
        <v>108090620</v>
      </c>
      <c r="Q105" s="98"/>
      <c r="S105" s="98"/>
    </row>
    <row r="106" spans="1:19" x14ac:dyDescent="0.25">
      <c r="A106" s="239"/>
      <c r="B106" s="242"/>
      <c r="C106" s="101" t="s">
        <v>163</v>
      </c>
      <c r="D106" s="137"/>
      <c r="E106" s="144"/>
      <c r="F106" s="144"/>
      <c r="G106" s="144"/>
      <c r="H106" s="137"/>
      <c r="I106" s="128">
        <f>MEDIKA!H7</f>
        <v>0</v>
      </c>
      <c r="J106" s="137"/>
      <c r="K106" s="137"/>
      <c r="L106" s="145"/>
      <c r="M106" s="145"/>
      <c r="N106" s="145"/>
      <c r="O106" s="137"/>
      <c r="P106" s="144">
        <f t="shared" si="6"/>
        <v>0</v>
      </c>
      <c r="Q106" s="98"/>
      <c r="S106" s="98"/>
    </row>
    <row r="107" spans="1:19" x14ac:dyDescent="0.25">
      <c r="A107" s="239"/>
      <c r="B107" s="242"/>
      <c r="C107" s="101" t="s">
        <v>8</v>
      </c>
      <c r="D107" s="137">
        <v>10215000</v>
      </c>
      <c r="E107" s="144"/>
      <c r="F107" s="144"/>
      <c r="G107" s="144"/>
      <c r="H107" s="137"/>
      <c r="I107" s="128">
        <f>MEDIKA!M7</f>
        <v>85963420</v>
      </c>
      <c r="J107" s="137"/>
      <c r="K107" s="137"/>
      <c r="L107" s="145"/>
      <c r="M107" s="145"/>
      <c r="N107" s="145"/>
      <c r="O107" s="137"/>
      <c r="P107" s="136">
        <f t="shared" si="6"/>
        <v>96178420</v>
      </c>
      <c r="Q107" s="98"/>
      <c r="S107" s="98"/>
    </row>
    <row r="108" spans="1:19" x14ac:dyDescent="0.25">
      <c r="A108" s="240"/>
      <c r="B108" s="243"/>
      <c r="C108" s="102" t="s">
        <v>11</v>
      </c>
      <c r="D108" s="137">
        <v>3915000</v>
      </c>
      <c r="E108" s="147"/>
      <c r="F108" s="147"/>
      <c r="G108" s="147"/>
      <c r="H108" s="146"/>
      <c r="I108" s="128">
        <f>MEDIKA!R7</f>
        <v>0</v>
      </c>
      <c r="J108" s="137"/>
      <c r="K108" s="146"/>
      <c r="L108" s="149"/>
      <c r="M108" s="149"/>
      <c r="N108" s="149"/>
      <c r="O108" s="146"/>
      <c r="P108" s="147">
        <f t="shared" si="6"/>
        <v>3915000</v>
      </c>
      <c r="Q108" s="233">
        <f>SUM(P105:P108)</f>
        <v>208184040</v>
      </c>
      <c r="S108" s="98"/>
    </row>
    <row r="109" spans="1:19" x14ac:dyDescent="0.25">
      <c r="A109" s="238">
        <v>25</v>
      </c>
      <c r="B109" s="241" t="s">
        <v>193</v>
      </c>
      <c r="C109" s="100" t="s">
        <v>7</v>
      </c>
      <c r="D109" s="141"/>
      <c r="E109" s="141"/>
      <c r="F109" s="141"/>
      <c r="G109" s="141"/>
      <c r="H109" s="134"/>
      <c r="I109" s="142">
        <f>'PAN ASIA'!C7</f>
        <v>13830000</v>
      </c>
      <c r="J109" s="134"/>
      <c r="K109" s="134"/>
      <c r="L109" s="143"/>
      <c r="M109" s="143"/>
      <c r="N109" s="143"/>
      <c r="O109" s="134"/>
      <c r="P109" s="144">
        <f t="shared" si="6"/>
        <v>13830000</v>
      </c>
      <c r="Q109" s="98"/>
      <c r="S109" s="98"/>
    </row>
    <row r="110" spans="1:19" x14ac:dyDescent="0.25">
      <c r="A110" s="239"/>
      <c r="B110" s="242"/>
      <c r="C110" s="101" t="s">
        <v>163</v>
      </c>
      <c r="D110" s="144"/>
      <c r="E110" s="144"/>
      <c r="F110" s="144"/>
      <c r="G110" s="144"/>
      <c r="H110" s="137"/>
      <c r="I110" s="128">
        <f>'PAN ASIA'!H7</f>
        <v>0</v>
      </c>
      <c r="J110" s="137"/>
      <c r="K110" s="137"/>
      <c r="L110" s="145"/>
      <c r="M110" s="145"/>
      <c r="N110" s="145"/>
      <c r="O110" s="137"/>
      <c r="P110" s="144">
        <f t="shared" si="6"/>
        <v>0</v>
      </c>
      <c r="Q110" s="98"/>
      <c r="S110" s="98"/>
    </row>
    <row r="111" spans="1:19" x14ac:dyDescent="0.25">
      <c r="A111" s="239"/>
      <c r="B111" s="242"/>
      <c r="C111" s="101" t="s">
        <v>8</v>
      </c>
      <c r="D111" s="144"/>
      <c r="E111" s="144"/>
      <c r="F111" s="144"/>
      <c r="G111" s="144"/>
      <c r="H111" s="137"/>
      <c r="I111" s="128">
        <f>'PAN ASIA'!M7</f>
        <v>0</v>
      </c>
      <c r="J111" s="137"/>
      <c r="K111" s="137"/>
      <c r="L111" s="145"/>
      <c r="M111" s="145"/>
      <c r="N111" s="145"/>
      <c r="O111" s="137"/>
      <c r="P111" s="136">
        <f t="shared" si="6"/>
        <v>0</v>
      </c>
      <c r="Q111" s="98"/>
      <c r="S111" s="98"/>
    </row>
    <row r="112" spans="1:19" x14ac:dyDescent="0.25">
      <c r="A112" s="240"/>
      <c r="B112" s="243"/>
      <c r="C112" s="102" t="s">
        <v>11</v>
      </c>
      <c r="D112" s="147"/>
      <c r="E112" s="147"/>
      <c r="F112" s="147"/>
      <c r="G112" s="147"/>
      <c r="H112" s="146"/>
      <c r="I112" s="128">
        <f>'PAN ASIA'!R7</f>
        <v>0</v>
      </c>
      <c r="J112" s="137"/>
      <c r="K112" s="146"/>
      <c r="L112" s="149"/>
      <c r="M112" s="149"/>
      <c r="N112" s="149"/>
      <c r="O112" s="146"/>
      <c r="P112" s="147">
        <f t="shared" si="6"/>
        <v>0</v>
      </c>
      <c r="Q112" s="233">
        <f>SUM(P109:P112)</f>
        <v>13830000</v>
      </c>
      <c r="S112" s="98"/>
    </row>
    <row r="113" spans="1:19" x14ac:dyDescent="0.25">
      <c r="A113" s="238">
        <v>26</v>
      </c>
      <c r="B113" s="241" t="s">
        <v>194</v>
      </c>
      <c r="C113" s="100" t="s">
        <v>7</v>
      </c>
      <c r="D113" s="134">
        <v>74849600</v>
      </c>
      <c r="E113" s="134">
        <v>136053100</v>
      </c>
      <c r="F113" s="134">
        <v>21600000</v>
      </c>
      <c r="G113" s="134">
        <v>17600000</v>
      </c>
      <c r="H113" s="134"/>
      <c r="I113" s="142">
        <f>REE!C6</f>
        <v>21000000</v>
      </c>
      <c r="J113" s="134">
        <f>REE!C8</f>
        <v>0</v>
      </c>
      <c r="K113" s="134"/>
      <c r="L113" s="143"/>
      <c r="M113" s="143"/>
      <c r="N113" s="143"/>
      <c r="O113" s="134"/>
      <c r="P113" s="144">
        <f t="shared" si="6"/>
        <v>271102700</v>
      </c>
      <c r="Q113" s="98"/>
      <c r="S113" s="98"/>
    </row>
    <row r="114" spans="1:19" x14ac:dyDescent="0.25">
      <c r="A114" s="239"/>
      <c r="B114" s="242"/>
      <c r="C114" s="101" t="s">
        <v>163</v>
      </c>
      <c r="D114" s="137">
        <v>2210000</v>
      </c>
      <c r="E114" s="137"/>
      <c r="F114" s="137"/>
      <c r="G114" s="137"/>
      <c r="H114" s="137"/>
      <c r="I114" s="128">
        <f>REE!H6</f>
        <v>0</v>
      </c>
      <c r="J114" s="137">
        <f>REE!H8</f>
        <v>0</v>
      </c>
      <c r="K114" s="137"/>
      <c r="L114" s="145"/>
      <c r="M114" s="145"/>
      <c r="N114" s="145"/>
      <c r="O114" s="137"/>
      <c r="P114" s="144">
        <f t="shared" si="6"/>
        <v>2210000</v>
      </c>
      <c r="Q114" s="98"/>
      <c r="S114" s="98"/>
    </row>
    <row r="115" spans="1:19" x14ac:dyDescent="0.25">
      <c r="A115" s="239"/>
      <c r="B115" s="242"/>
      <c r="C115" s="101" t="s">
        <v>8</v>
      </c>
      <c r="D115" s="144"/>
      <c r="E115" s="144"/>
      <c r="F115" s="144"/>
      <c r="G115" s="144"/>
      <c r="H115" s="137"/>
      <c r="I115" s="128">
        <f>REE!M6</f>
        <v>0</v>
      </c>
      <c r="J115" s="137">
        <f>REE!M8</f>
        <v>0</v>
      </c>
      <c r="K115" s="137"/>
      <c r="L115" s="145"/>
      <c r="M115" s="145"/>
      <c r="N115" s="145"/>
      <c r="O115" s="137"/>
      <c r="P115" s="136">
        <f t="shared" si="6"/>
        <v>0</v>
      </c>
      <c r="Q115" s="98"/>
      <c r="S115" s="98"/>
    </row>
    <row r="116" spans="1:19" x14ac:dyDescent="0.25">
      <c r="A116" s="240"/>
      <c r="B116" s="243"/>
      <c r="C116" s="102" t="s">
        <v>11</v>
      </c>
      <c r="D116" s="137">
        <v>9700000</v>
      </c>
      <c r="E116" s="146">
        <f>1536000+2000000</f>
        <v>3536000</v>
      </c>
      <c r="F116" s="146"/>
      <c r="G116" s="146"/>
      <c r="H116" s="146"/>
      <c r="I116" s="128">
        <f>REE!M6</f>
        <v>0</v>
      </c>
      <c r="J116" s="137">
        <f>REE!R8</f>
        <v>87000</v>
      </c>
      <c r="K116" s="146"/>
      <c r="L116" s="149"/>
      <c r="M116" s="149"/>
      <c r="N116" s="149"/>
      <c r="O116" s="146"/>
      <c r="P116" s="147">
        <f t="shared" si="6"/>
        <v>13323000</v>
      </c>
      <c r="Q116" s="233">
        <f>SUM(P113:P116)</f>
        <v>286635700</v>
      </c>
      <c r="S116" s="98"/>
    </row>
    <row r="117" spans="1:19" x14ac:dyDescent="0.25">
      <c r="A117" s="238">
        <v>27</v>
      </c>
      <c r="B117" s="241" t="s">
        <v>195</v>
      </c>
      <c r="C117" s="100" t="s">
        <v>7</v>
      </c>
      <c r="D117" s="141"/>
      <c r="E117" s="141"/>
      <c r="F117" s="141"/>
      <c r="G117" s="141"/>
      <c r="H117" s="134"/>
      <c r="I117" s="142">
        <f>'SANDOZ T16'!C6</f>
        <v>3000000</v>
      </c>
      <c r="J117" s="134"/>
      <c r="K117" s="134"/>
      <c r="L117" s="143"/>
      <c r="M117" s="143"/>
      <c r="N117" s="143"/>
      <c r="O117" s="134"/>
      <c r="P117" s="144">
        <f t="shared" si="6"/>
        <v>3000000</v>
      </c>
      <c r="Q117" s="98"/>
      <c r="S117" s="98"/>
    </row>
    <row r="118" spans="1:19" x14ac:dyDescent="0.25">
      <c r="A118" s="239"/>
      <c r="B118" s="242"/>
      <c r="C118" s="101" t="s">
        <v>163</v>
      </c>
      <c r="D118" s="144"/>
      <c r="E118" s="144"/>
      <c r="F118" s="144"/>
      <c r="G118" s="144"/>
      <c r="H118" s="137"/>
      <c r="I118" s="128"/>
      <c r="J118" s="137"/>
      <c r="K118" s="137"/>
      <c r="L118" s="145"/>
      <c r="M118" s="145"/>
      <c r="N118" s="145"/>
      <c r="O118" s="137"/>
      <c r="P118" s="144">
        <f t="shared" si="6"/>
        <v>0</v>
      </c>
      <c r="Q118" s="98"/>
      <c r="S118" s="98"/>
    </row>
    <row r="119" spans="1:19" x14ac:dyDescent="0.25">
      <c r="A119" s="239"/>
      <c r="B119" s="242"/>
      <c r="C119" s="101" t="s">
        <v>8</v>
      </c>
      <c r="D119" s="144"/>
      <c r="E119" s="144"/>
      <c r="F119" s="144"/>
      <c r="G119" s="144"/>
      <c r="H119" s="137"/>
      <c r="I119" s="128"/>
      <c r="J119" s="137"/>
      <c r="K119" s="137"/>
      <c r="L119" s="145"/>
      <c r="M119" s="145"/>
      <c r="N119" s="145"/>
      <c r="O119" s="137"/>
      <c r="P119" s="136">
        <f t="shared" si="6"/>
        <v>0</v>
      </c>
      <c r="Q119" s="98"/>
      <c r="S119" s="98"/>
    </row>
    <row r="120" spans="1:19" x14ac:dyDescent="0.25">
      <c r="A120" s="240"/>
      <c r="B120" s="243"/>
      <c r="C120" s="102" t="s">
        <v>11</v>
      </c>
      <c r="D120" s="147"/>
      <c r="E120" s="147"/>
      <c r="F120" s="147"/>
      <c r="G120" s="147"/>
      <c r="H120" s="146"/>
      <c r="I120" s="148"/>
      <c r="J120" s="146"/>
      <c r="K120" s="146"/>
      <c r="L120" s="149"/>
      <c r="M120" s="149"/>
      <c r="N120" s="149"/>
      <c r="O120" s="146"/>
      <c r="P120" s="147">
        <f t="shared" si="6"/>
        <v>0</v>
      </c>
      <c r="Q120" s="233">
        <f>SUM(P117:P120)</f>
        <v>3000000</v>
      </c>
      <c r="S120" s="98"/>
    </row>
    <row r="121" spans="1:19" x14ac:dyDescent="0.25">
      <c r="A121" s="238">
        <v>28</v>
      </c>
      <c r="B121" s="241" t="s">
        <v>453</v>
      </c>
      <c r="C121" s="100" t="s">
        <v>7</v>
      </c>
      <c r="D121" s="134">
        <v>170177801</v>
      </c>
      <c r="E121" s="134">
        <v>188292799</v>
      </c>
      <c r="F121" s="134">
        <v>349945802</v>
      </c>
      <c r="G121" s="134">
        <v>6806106</v>
      </c>
      <c r="H121" s="134">
        <v>135604564</v>
      </c>
      <c r="I121" s="142">
        <f>'SUPERWIND NAMTHUAN'!C6</f>
        <v>0</v>
      </c>
      <c r="J121" s="134"/>
      <c r="K121" s="134"/>
      <c r="L121" s="143"/>
      <c r="M121" s="143"/>
      <c r="N121" s="143"/>
      <c r="O121" s="134"/>
      <c r="P121" s="144">
        <f t="shared" si="6"/>
        <v>850827072</v>
      </c>
      <c r="Q121" s="98"/>
      <c r="S121" s="98"/>
    </row>
    <row r="122" spans="1:19" x14ac:dyDescent="0.25">
      <c r="A122" s="239"/>
      <c r="B122" s="242"/>
      <c r="C122" s="101" t="s">
        <v>163</v>
      </c>
      <c r="D122" s="137"/>
      <c r="E122" s="137"/>
      <c r="F122" s="137"/>
      <c r="G122" s="137"/>
      <c r="H122" s="137"/>
      <c r="I122" s="128">
        <f>'SUPERWIND NAMTHUAN'!H6</f>
        <v>0</v>
      </c>
      <c r="J122" s="137"/>
      <c r="K122" s="137"/>
      <c r="L122" s="145"/>
      <c r="M122" s="145"/>
      <c r="N122" s="145"/>
      <c r="O122" s="137"/>
      <c r="P122" s="144">
        <f t="shared" si="6"/>
        <v>0</v>
      </c>
      <c r="Q122" s="98"/>
      <c r="S122" s="98"/>
    </row>
    <row r="123" spans="1:19" x14ac:dyDescent="0.25">
      <c r="A123" s="239"/>
      <c r="B123" s="242"/>
      <c r="C123" s="101" t="s">
        <v>8</v>
      </c>
      <c r="D123" s="144"/>
      <c r="E123" s="144"/>
      <c r="F123" s="144"/>
      <c r="G123" s="144"/>
      <c r="H123" s="137"/>
      <c r="I123" s="128">
        <f>'SUPERWIND NAMTHUAN'!M6</f>
        <v>0</v>
      </c>
      <c r="J123" s="137"/>
      <c r="K123" s="137"/>
      <c r="L123" s="145"/>
      <c r="M123" s="145"/>
      <c r="N123" s="145"/>
      <c r="O123" s="137"/>
      <c r="P123" s="136">
        <f t="shared" si="6"/>
        <v>0</v>
      </c>
      <c r="Q123" s="98"/>
      <c r="S123" s="98"/>
    </row>
    <row r="124" spans="1:19" x14ac:dyDescent="0.25">
      <c r="A124" s="240"/>
      <c r="B124" s="243"/>
      <c r="C124" s="102" t="s">
        <v>11</v>
      </c>
      <c r="D124" s="146">
        <f>126000000+9000000</f>
        <v>135000000</v>
      </c>
      <c r="E124" s="146">
        <f>228036071+34517094</f>
        <v>262553165</v>
      </c>
      <c r="F124" s="146">
        <v>1500000</v>
      </c>
      <c r="G124" s="146"/>
      <c r="H124" s="146"/>
      <c r="I124" s="128">
        <f>'SUPERWIND NAMTHUAN'!R6</f>
        <v>400000</v>
      </c>
      <c r="J124" s="137">
        <f>'SUPERWIND NAMTHUAN'!R8</f>
        <v>41850000</v>
      </c>
      <c r="K124" s="146"/>
      <c r="L124" s="149"/>
      <c r="M124" s="149"/>
      <c r="N124" s="149"/>
      <c r="O124" s="146"/>
      <c r="P124" s="147">
        <f t="shared" si="6"/>
        <v>441303165</v>
      </c>
      <c r="Q124" s="233">
        <f>SUM(P121:P124)</f>
        <v>1292130237</v>
      </c>
      <c r="S124" s="98"/>
    </row>
    <row r="125" spans="1:19" x14ac:dyDescent="0.25">
      <c r="A125" s="238">
        <v>29</v>
      </c>
      <c r="B125" s="241" t="s">
        <v>196</v>
      </c>
      <c r="C125" s="100" t="s">
        <v>7</v>
      </c>
      <c r="D125" s="134">
        <v>54565000</v>
      </c>
      <c r="E125" s="134"/>
      <c r="F125" s="134">
        <v>6485000</v>
      </c>
      <c r="G125" s="134">
        <v>1200000</v>
      </c>
      <c r="H125" s="134"/>
      <c r="I125" s="142">
        <f>JACCS!C6</f>
        <v>7650000</v>
      </c>
      <c r="J125" s="134"/>
      <c r="K125" s="134"/>
      <c r="L125" s="143"/>
      <c r="M125" s="143"/>
      <c r="N125" s="143"/>
      <c r="O125" s="134"/>
      <c r="P125" s="144">
        <f t="shared" ref="P125:P156" si="7">SUM(D125:O125)</f>
        <v>69900000</v>
      </c>
      <c r="Q125" s="98"/>
      <c r="S125" s="98"/>
    </row>
    <row r="126" spans="1:19" x14ac:dyDescent="0.25">
      <c r="A126" s="239"/>
      <c r="B126" s="242"/>
      <c r="C126" s="101" t="s">
        <v>163</v>
      </c>
      <c r="D126" s="137"/>
      <c r="E126" s="137"/>
      <c r="F126" s="137"/>
      <c r="G126" s="137"/>
      <c r="H126" s="137"/>
      <c r="I126" s="128"/>
      <c r="J126" s="137"/>
      <c r="K126" s="137"/>
      <c r="L126" s="145"/>
      <c r="M126" s="145"/>
      <c r="N126" s="145"/>
      <c r="O126" s="137"/>
      <c r="P126" s="144">
        <f t="shared" si="7"/>
        <v>0</v>
      </c>
      <c r="Q126" s="98"/>
      <c r="S126" s="98"/>
    </row>
    <row r="127" spans="1:19" x14ac:dyDescent="0.25">
      <c r="A127" s="239"/>
      <c r="B127" s="242"/>
      <c r="C127" s="101" t="s">
        <v>8</v>
      </c>
      <c r="D127" s="144"/>
      <c r="E127" s="144"/>
      <c r="F127" s="144"/>
      <c r="G127" s="144"/>
      <c r="H127" s="137"/>
      <c r="I127" s="128"/>
      <c r="J127" s="137"/>
      <c r="K127" s="137"/>
      <c r="L127" s="145"/>
      <c r="M127" s="145"/>
      <c r="N127" s="145"/>
      <c r="O127" s="137"/>
      <c r="P127" s="136">
        <f t="shared" si="7"/>
        <v>0</v>
      </c>
      <c r="Q127" s="98"/>
      <c r="S127" s="98"/>
    </row>
    <row r="128" spans="1:19" x14ac:dyDescent="0.25">
      <c r="A128" s="240"/>
      <c r="B128" s="243"/>
      <c r="C128" s="102" t="s">
        <v>11</v>
      </c>
      <c r="D128" s="146">
        <v>8000000</v>
      </c>
      <c r="E128" s="146"/>
      <c r="F128" s="146"/>
      <c r="G128" s="146">
        <v>2276000</v>
      </c>
      <c r="H128" s="146"/>
      <c r="I128" s="148"/>
      <c r="J128" s="146"/>
      <c r="K128" s="146"/>
      <c r="L128" s="149"/>
      <c r="M128" s="149"/>
      <c r="N128" s="149"/>
      <c r="O128" s="146"/>
      <c r="P128" s="147">
        <f t="shared" si="7"/>
        <v>10276000</v>
      </c>
      <c r="Q128" s="233">
        <f>SUM(P125:P128)</f>
        <v>80176000</v>
      </c>
      <c r="S128" s="98"/>
    </row>
    <row r="129" spans="1:19" x14ac:dyDescent="0.25">
      <c r="A129" s="238">
        <v>30</v>
      </c>
      <c r="B129" s="241" t="s">
        <v>197</v>
      </c>
      <c r="C129" s="100" t="s">
        <v>7</v>
      </c>
      <c r="D129" s="134">
        <v>399654054</v>
      </c>
      <c r="E129" s="134">
        <v>361739943</v>
      </c>
      <c r="F129" s="134">
        <v>314739948</v>
      </c>
      <c r="G129" s="134">
        <v>23021000</v>
      </c>
      <c r="H129" s="134">
        <v>319977838</v>
      </c>
      <c r="I129" s="142">
        <f>KVB!C72</f>
        <v>45440000</v>
      </c>
      <c r="J129" s="134">
        <f>KVB!C74</f>
        <v>41039000</v>
      </c>
      <c r="K129" s="134"/>
      <c r="L129" s="143"/>
      <c r="M129" s="143"/>
      <c r="N129" s="143"/>
      <c r="O129" s="134"/>
      <c r="P129" s="144">
        <f t="shared" si="7"/>
        <v>1505611783</v>
      </c>
      <c r="Q129" s="98"/>
      <c r="S129" s="98"/>
    </row>
    <row r="130" spans="1:19" x14ac:dyDescent="0.25">
      <c r="A130" s="239"/>
      <c r="B130" s="242"/>
      <c r="C130" s="101" t="s">
        <v>163</v>
      </c>
      <c r="D130" s="137">
        <v>9390000</v>
      </c>
      <c r="E130" s="137">
        <v>16660000</v>
      </c>
      <c r="F130" s="137">
        <v>1365000</v>
      </c>
      <c r="G130" s="137">
        <v>250000</v>
      </c>
      <c r="H130" s="137"/>
      <c r="I130" s="128">
        <f>KVB!H72</f>
        <v>0</v>
      </c>
      <c r="J130" s="137"/>
      <c r="K130" s="137"/>
      <c r="L130" s="145"/>
      <c r="M130" s="145"/>
      <c r="N130" s="145"/>
      <c r="O130" s="137"/>
      <c r="P130" s="144">
        <f t="shared" si="7"/>
        <v>27665000</v>
      </c>
      <c r="Q130" s="98"/>
      <c r="S130" s="98"/>
    </row>
    <row r="131" spans="1:19" x14ac:dyDescent="0.25">
      <c r="A131" s="239"/>
      <c r="B131" s="242"/>
      <c r="C131" s="101" t="s">
        <v>8</v>
      </c>
      <c r="D131" s="137"/>
      <c r="E131" s="137">
        <v>53329679</v>
      </c>
      <c r="F131" s="137"/>
      <c r="G131" s="137">
        <v>39802498</v>
      </c>
      <c r="H131" s="137">
        <v>10000000</v>
      </c>
      <c r="I131" s="128">
        <f>KVB!M72</f>
        <v>0</v>
      </c>
      <c r="J131" s="137"/>
      <c r="K131" s="137"/>
      <c r="L131" s="145"/>
      <c r="M131" s="145"/>
      <c r="N131" s="145"/>
      <c r="O131" s="137"/>
      <c r="P131" s="136">
        <f t="shared" si="7"/>
        <v>103132177</v>
      </c>
      <c r="Q131" s="98"/>
      <c r="S131" s="98"/>
    </row>
    <row r="132" spans="1:19" x14ac:dyDescent="0.25">
      <c r="A132" s="240"/>
      <c r="B132" s="243"/>
      <c r="C132" s="102" t="s">
        <v>11</v>
      </c>
      <c r="D132" s="137">
        <v>32749000</v>
      </c>
      <c r="E132" s="146">
        <v>17790000</v>
      </c>
      <c r="F132" s="146">
        <v>3000000</v>
      </c>
      <c r="G132" s="147"/>
      <c r="H132" s="146"/>
      <c r="I132" s="128">
        <f>KVB!R72</f>
        <v>0</v>
      </c>
      <c r="J132" s="137"/>
      <c r="K132" s="146"/>
      <c r="L132" s="149"/>
      <c r="M132" s="149"/>
      <c r="N132" s="149"/>
      <c r="O132" s="146"/>
      <c r="P132" s="147">
        <f t="shared" si="7"/>
        <v>53539000</v>
      </c>
      <c r="Q132" s="233">
        <f>SUM(P129:P132)</f>
        <v>1689947960</v>
      </c>
      <c r="S132" s="98"/>
    </row>
    <row r="133" spans="1:19" x14ac:dyDescent="0.25">
      <c r="A133" s="238">
        <v>31</v>
      </c>
      <c r="B133" s="241" t="s">
        <v>335</v>
      </c>
      <c r="C133" s="100" t="s">
        <v>7</v>
      </c>
      <c r="D133" s="134">
        <v>102124620</v>
      </c>
      <c r="E133" s="134">
        <v>88946000</v>
      </c>
      <c r="F133" s="134">
        <v>12573000</v>
      </c>
      <c r="G133" s="134">
        <v>235229200</v>
      </c>
      <c r="H133" s="134">
        <v>200000000</v>
      </c>
      <c r="I133" s="142"/>
      <c r="J133" s="134">
        <f>AQUA!C6</f>
        <v>2420000</v>
      </c>
      <c r="K133" s="134"/>
      <c r="L133" s="143"/>
      <c r="M133" s="143"/>
      <c r="N133" s="143"/>
      <c r="O133" s="134"/>
      <c r="P133" s="144">
        <f t="shared" si="7"/>
        <v>641292820</v>
      </c>
      <c r="Q133" s="98"/>
      <c r="S133" s="98"/>
    </row>
    <row r="134" spans="1:19" x14ac:dyDescent="0.25">
      <c r="A134" s="239"/>
      <c r="B134" s="242"/>
      <c r="C134" s="101" t="s">
        <v>163</v>
      </c>
      <c r="D134" s="137"/>
      <c r="E134" s="137"/>
      <c r="F134" s="137"/>
      <c r="G134" s="137"/>
      <c r="H134" s="137"/>
      <c r="I134" s="128"/>
      <c r="J134" s="137">
        <f>AQUA!H6</f>
        <v>0</v>
      </c>
      <c r="K134" s="137"/>
      <c r="L134" s="145"/>
      <c r="M134" s="145"/>
      <c r="N134" s="145"/>
      <c r="O134" s="137"/>
      <c r="P134" s="144">
        <f t="shared" si="7"/>
        <v>0</v>
      </c>
      <c r="Q134" s="98"/>
      <c r="S134" s="98"/>
    </row>
    <row r="135" spans="1:19" x14ac:dyDescent="0.25">
      <c r="A135" s="239"/>
      <c r="B135" s="242"/>
      <c r="C135" s="101" t="s">
        <v>8</v>
      </c>
      <c r="D135" s="137"/>
      <c r="E135" s="137"/>
      <c r="F135" s="137">
        <v>40000000</v>
      </c>
      <c r="G135" s="137">
        <v>20000000</v>
      </c>
      <c r="H135" s="137"/>
      <c r="I135" s="128"/>
      <c r="J135" s="137">
        <f>AQUA!M6</f>
        <v>0</v>
      </c>
      <c r="K135" s="137"/>
      <c r="L135" s="145"/>
      <c r="M135" s="145"/>
      <c r="N135" s="145"/>
      <c r="O135" s="137"/>
      <c r="P135" s="136">
        <f t="shared" si="7"/>
        <v>60000000</v>
      </c>
      <c r="Q135" s="98"/>
      <c r="S135" s="98"/>
    </row>
    <row r="136" spans="1:19" x14ac:dyDescent="0.25">
      <c r="A136" s="240"/>
      <c r="B136" s="243"/>
      <c r="C136" s="102" t="s">
        <v>11</v>
      </c>
      <c r="D136" s="137">
        <v>188172192</v>
      </c>
      <c r="E136" s="147"/>
      <c r="F136" s="147"/>
      <c r="G136" s="147"/>
      <c r="H136" s="146"/>
      <c r="I136" s="149"/>
      <c r="J136" s="137">
        <f>AQUA!R6</f>
        <v>0</v>
      </c>
      <c r="K136" s="146"/>
      <c r="L136" s="149"/>
      <c r="M136" s="149"/>
      <c r="N136" s="149"/>
      <c r="O136" s="146"/>
      <c r="P136" s="147">
        <f t="shared" si="7"/>
        <v>188172192</v>
      </c>
      <c r="Q136" s="233">
        <f>SUM(P133:P136)</f>
        <v>889465012</v>
      </c>
      <c r="S136" s="98"/>
    </row>
    <row r="137" spans="1:19" x14ac:dyDescent="0.25">
      <c r="A137" s="238">
        <v>32</v>
      </c>
      <c r="B137" s="241" t="s">
        <v>336</v>
      </c>
      <c r="C137" s="100" t="s">
        <v>7</v>
      </c>
      <c r="D137" s="141"/>
      <c r="E137" s="134">
        <v>11852000</v>
      </c>
      <c r="F137" s="134">
        <v>67192000</v>
      </c>
      <c r="G137" s="141"/>
      <c r="H137" s="134"/>
      <c r="I137" s="142"/>
      <c r="J137" s="134">
        <f>'AQUA SR'!C6</f>
        <v>1200000</v>
      </c>
      <c r="K137" s="134"/>
      <c r="L137" s="143"/>
      <c r="M137" s="143"/>
      <c r="N137" s="143"/>
      <c r="O137" s="134"/>
      <c r="P137" s="144">
        <f t="shared" si="7"/>
        <v>80244000</v>
      </c>
      <c r="Q137" s="98"/>
    </row>
    <row r="138" spans="1:19" x14ac:dyDescent="0.25">
      <c r="A138" s="239"/>
      <c r="B138" s="242"/>
      <c r="C138" s="101" t="s">
        <v>163</v>
      </c>
      <c r="D138" s="144"/>
      <c r="E138" s="144"/>
      <c r="F138" s="144"/>
      <c r="G138" s="144"/>
      <c r="H138" s="137"/>
      <c r="I138" s="128"/>
      <c r="J138" s="137">
        <f>'AQUA SR'!H6</f>
        <v>0</v>
      </c>
      <c r="K138" s="137"/>
      <c r="L138" s="145"/>
      <c r="M138" s="145"/>
      <c r="N138" s="145"/>
      <c r="O138" s="137"/>
      <c r="P138" s="144">
        <f t="shared" si="7"/>
        <v>0</v>
      </c>
      <c r="Q138" s="98"/>
    </row>
    <row r="139" spans="1:19" x14ac:dyDescent="0.25">
      <c r="A139" s="239"/>
      <c r="B139" s="242"/>
      <c r="C139" s="101" t="s">
        <v>8</v>
      </c>
      <c r="D139" s="144"/>
      <c r="E139" s="144"/>
      <c r="F139" s="144"/>
      <c r="G139" s="144"/>
      <c r="H139" s="137"/>
      <c r="I139" s="128"/>
      <c r="J139" s="137">
        <f>'AQUA SR'!M6</f>
        <v>0</v>
      </c>
      <c r="K139" s="137"/>
      <c r="L139" s="145"/>
      <c r="M139" s="145"/>
      <c r="N139" s="145"/>
      <c r="O139" s="137"/>
      <c r="P139" s="136">
        <f t="shared" si="7"/>
        <v>0</v>
      </c>
      <c r="Q139" s="98"/>
    </row>
    <row r="140" spans="1:19" x14ac:dyDescent="0.25">
      <c r="A140" s="240"/>
      <c r="B140" s="243"/>
      <c r="C140" s="102" t="s">
        <v>11</v>
      </c>
      <c r="D140" s="147"/>
      <c r="E140" s="147"/>
      <c r="F140" s="147"/>
      <c r="G140" s="147"/>
      <c r="H140" s="146"/>
      <c r="I140" s="149"/>
      <c r="J140" s="137">
        <f>'AQUA SR'!R6</f>
        <v>2000000</v>
      </c>
      <c r="K140" s="146"/>
      <c r="L140" s="149"/>
      <c r="M140" s="149"/>
      <c r="N140" s="149"/>
      <c r="O140" s="146"/>
      <c r="P140" s="147">
        <f t="shared" si="7"/>
        <v>2000000</v>
      </c>
      <c r="Q140" s="233">
        <f>SUM(P137:P140)</f>
        <v>82244000</v>
      </c>
    </row>
    <row r="141" spans="1:19" x14ac:dyDescent="0.25">
      <c r="A141" s="238">
        <v>33</v>
      </c>
      <c r="B141" s="241" t="s">
        <v>340</v>
      </c>
      <c r="C141" s="100" t="s">
        <v>7</v>
      </c>
      <c r="D141" s="141"/>
      <c r="E141" s="141"/>
      <c r="F141" s="141"/>
      <c r="G141" s="141"/>
      <c r="H141" s="134"/>
      <c r="I141" s="142"/>
      <c r="J141" s="134"/>
      <c r="K141" s="134"/>
      <c r="L141" s="143"/>
      <c r="M141" s="143"/>
      <c r="N141" s="143"/>
      <c r="O141" s="134"/>
      <c r="P141" s="144">
        <f t="shared" si="7"/>
        <v>0</v>
      </c>
      <c r="Q141" s="98"/>
    </row>
    <row r="142" spans="1:19" x14ac:dyDescent="0.25">
      <c r="A142" s="239"/>
      <c r="B142" s="242"/>
      <c r="C142" s="101" t="s">
        <v>163</v>
      </c>
      <c r="D142" s="137"/>
      <c r="E142" s="144"/>
      <c r="F142" s="144"/>
      <c r="G142" s="144"/>
      <c r="H142" s="137">
        <v>640000</v>
      </c>
      <c r="I142" s="128"/>
      <c r="J142" s="137"/>
      <c r="K142" s="137"/>
      <c r="L142" s="145"/>
      <c r="M142" s="145"/>
      <c r="N142" s="145"/>
      <c r="O142" s="137"/>
      <c r="P142" s="144">
        <f t="shared" si="7"/>
        <v>640000</v>
      </c>
      <c r="Q142" s="98"/>
    </row>
    <row r="143" spans="1:19" x14ac:dyDescent="0.25">
      <c r="A143" s="239"/>
      <c r="B143" s="242"/>
      <c r="C143" s="101" t="s">
        <v>8</v>
      </c>
      <c r="D143" s="137">
        <v>62198501</v>
      </c>
      <c r="E143" s="144"/>
      <c r="F143" s="144"/>
      <c r="G143" s="144"/>
      <c r="H143" s="137"/>
      <c r="I143" s="128"/>
      <c r="J143" s="137"/>
      <c r="K143" s="137"/>
      <c r="L143" s="145"/>
      <c r="M143" s="145"/>
      <c r="N143" s="145"/>
      <c r="O143" s="137"/>
      <c r="P143" s="136">
        <f t="shared" si="7"/>
        <v>62198501</v>
      </c>
      <c r="Q143" s="98"/>
    </row>
    <row r="144" spans="1:19" x14ac:dyDescent="0.25">
      <c r="A144" s="240"/>
      <c r="B144" s="243"/>
      <c r="C144" s="102" t="s">
        <v>11</v>
      </c>
      <c r="D144" s="137">
        <v>2000000</v>
      </c>
      <c r="E144" s="147"/>
      <c r="F144" s="147"/>
      <c r="G144" s="147"/>
      <c r="H144" s="146"/>
      <c r="I144" s="149"/>
      <c r="J144" s="146"/>
      <c r="K144" s="146"/>
      <c r="L144" s="149"/>
      <c r="M144" s="149"/>
      <c r="N144" s="149"/>
      <c r="O144" s="146"/>
      <c r="P144" s="147">
        <f t="shared" si="7"/>
        <v>2000000</v>
      </c>
      <c r="Q144" s="233">
        <f>SUM(P141:P144)</f>
        <v>64838501</v>
      </c>
    </row>
    <row r="145" spans="1:17" x14ac:dyDescent="0.25">
      <c r="A145" s="238">
        <v>34</v>
      </c>
      <c r="B145" s="241" t="s">
        <v>337</v>
      </c>
      <c r="C145" s="100" t="s">
        <v>7</v>
      </c>
      <c r="D145" s="134">
        <v>2915000</v>
      </c>
      <c r="E145" s="141"/>
      <c r="F145" s="141"/>
      <c r="G145" s="141"/>
      <c r="H145" s="134"/>
      <c r="I145" s="142"/>
      <c r="J145" s="134"/>
      <c r="K145" s="134"/>
      <c r="L145" s="143"/>
      <c r="M145" s="143"/>
      <c r="N145" s="143"/>
      <c r="O145" s="134"/>
      <c r="P145" s="144">
        <f t="shared" si="7"/>
        <v>2915000</v>
      </c>
      <c r="Q145" s="98"/>
    </row>
    <row r="146" spans="1:17" x14ac:dyDescent="0.25">
      <c r="A146" s="239"/>
      <c r="B146" s="242"/>
      <c r="C146" s="101" t="s">
        <v>163</v>
      </c>
      <c r="D146" s="144"/>
      <c r="E146" s="144"/>
      <c r="F146" s="144"/>
      <c r="G146" s="144"/>
      <c r="H146" s="137"/>
      <c r="I146" s="128"/>
      <c r="J146" s="137"/>
      <c r="K146" s="137"/>
      <c r="L146" s="145"/>
      <c r="M146" s="145"/>
      <c r="N146" s="145"/>
      <c r="O146" s="137"/>
      <c r="P146" s="144">
        <f t="shared" si="7"/>
        <v>0</v>
      </c>
      <c r="Q146" s="98"/>
    </row>
    <row r="147" spans="1:17" x14ac:dyDescent="0.25">
      <c r="A147" s="239"/>
      <c r="B147" s="242"/>
      <c r="C147" s="101" t="s">
        <v>8</v>
      </c>
      <c r="D147" s="144"/>
      <c r="E147" s="144"/>
      <c r="F147" s="144"/>
      <c r="G147" s="144"/>
      <c r="H147" s="137"/>
      <c r="I147" s="128"/>
      <c r="J147" s="137"/>
      <c r="K147" s="137"/>
      <c r="L147" s="145"/>
      <c r="M147" s="145"/>
      <c r="N147" s="145"/>
      <c r="O147" s="137"/>
      <c r="P147" s="136">
        <f t="shared" si="7"/>
        <v>0</v>
      </c>
      <c r="Q147" s="98"/>
    </row>
    <row r="148" spans="1:17" x14ac:dyDescent="0.25">
      <c r="A148" s="240"/>
      <c r="B148" s="243"/>
      <c r="C148" s="102" t="s">
        <v>11</v>
      </c>
      <c r="D148" s="147"/>
      <c r="E148" s="147"/>
      <c r="F148" s="147"/>
      <c r="G148" s="147"/>
      <c r="H148" s="146"/>
      <c r="I148" s="149"/>
      <c r="J148" s="146"/>
      <c r="K148" s="146"/>
      <c r="L148" s="149"/>
      <c r="M148" s="149"/>
      <c r="N148" s="149"/>
      <c r="O148" s="146"/>
      <c r="P148" s="147">
        <f t="shared" si="7"/>
        <v>0</v>
      </c>
      <c r="Q148" s="233">
        <f>SUM(P145:P148)</f>
        <v>2915000</v>
      </c>
    </row>
    <row r="149" spans="1:17" x14ac:dyDescent="0.25">
      <c r="A149" s="238">
        <v>35</v>
      </c>
      <c r="B149" s="241" t="s">
        <v>339</v>
      </c>
      <c r="C149" s="100" t="s">
        <v>7</v>
      </c>
      <c r="D149" s="134">
        <v>219892500</v>
      </c>
      <c r="E149" s="141"/>
      <c r="F149" s="141"/>
      <c r="G149" s="141"/>
      <c r="H149" s="134"/>
      <c r="I149" s="142"/>
      <c r="J149" s="134"/>
      <c r="K149" s="134"/>
      <c r="L149" s="143"/>
      <c r="M149" s="143"/>
      <c r="N149" s="143"/>
      <c r="O149" s="134"/>
      <c r="P149" s="144">
        <f t="shared" si="7"/>
        <v>219892500</v>
      </c>
      <c r="Q149" s="98"/>
    </row>
    <row r="150" spans="1:17" x14ac:dyDescent="0.25">
      <c r="A150" s="239"/>
      <c r="B150" s="242"/>
      <c r="C150" s="101" t="s">
        <v>163</v>
      </c>
      <c r="D150" s="144"/>
      <c r="E150" s="144"/>
      <c r="F150" s="144"/>
      <c r="G150" s="144"/>
      <c r="H150" s="137"/>
      <c r="I150" s="128"/>
      <c r="J150" s="137"/>
      <c r="K150" s="137"/>
      <c r="L150" s="145"/>
      <c r="M150" s="145"/>
      <c r="N150" s="145"/>
      <c r="O150" s="137"/>
      <c r="P150" s="144">
        <f t="shared" si="7"/>
        <v>0</v>
      </c>
      <c r="Q150" s="98"/>
    </row>
    <row r="151" spans="1:17" x14ac:dyDescent="0.25">
      <c r="A151" s="239"/>
      <c r="B151" s="242"/>
      <c r="C151" s="101" t="s">
        <v>8</v>
      </c>
      <c r="D151" s="144"/>
      <c r="E151" s="144"/>
      <c r="F151" s="144"/>
      <c r="G151" s="144"/>
      <c r="H151" s="137">
        <v>69580000</v>
      </c>
      <c r="I151" s="128"/>
      <c r="J151" s="137"/>
      <c r="K151" s="137"/>
      <c r="L151" s="145"/>
      <c r="M151" s="145"/>
      <c r="N151" s="145"/>
      <c r="O151" s="137"/>
      <c r="P151" s="136">
        <f t="shared" si="7"/>
        <v>69580000</v>
      </c>
      <c r="Q151" s="98"/>
    </row>
    <row r="152" spans="1:17" x14ac:dyDescent="0.25">
      <c r="A152" s="240"/>
      <c r="B152" s="243"/>
      <c r="C152" s="102" t="s">
        <v>11</v>
      </c>
      <c r="D152" s="147"/>
      <c r="E152" s="147"/>
      <c r="F152" s="147"/>
      <c r="G152" s="147"/>
      <c r="H152" s="146"/>
      <c r="I152" s="149"/>
      <c r="J152" s="146"/>
      <c r="K152" s="146"/>
      <c r="L152" s="149"/>
      <c r="M152" s="149"/>
      <c r="N152" s="149"/>
      <c r="O152" s="146"/>
      <c r="P152" s="147">
        <f t="shared" si="7"/>
        <v>0</v>
      </c>
      <c r="Q152" s="233">
        <f>SUM(P149:P152)</f>
        <v>289472500</v>
      </c>
    </row>
    <row r="153" spans="1:17" x14ac:dyDescent="0.25">
      <c r="A153" s="238">
        <v>36</v>
      </c>
      <c r="B153" s="241" t="s">
        <v>338</v>
      </c>
      <c r="C153" s="100" t="s">
        <v>7</v>
      </c>
      <c r="D153" s="141"/>
      <c r="E153" s="141"/>
      <c r="F153" s="134">
        <v>15818880</v>
      </c>
      <c r="G153" s="141"/>
      <c r="H153" s="134"/>
      <c r="I153" s="142"/>
      <c r="J153" s="134"/>
      <c r="K153" s="134"/>
      <c r="L153" s="143"/>
      <c r="M153" s="143"/>
      <c r="N153" s="143"/>
      <c r="O153" s="134"/>
      <c r="P153" s="144">
        <f t="shared" si="7"/>
        <v>15818880</v>
      </c>
      <c r="Q153" s="98"/>
    </row>
    <row r="154" spans="1:17" x14ac:dyDescent="0.25">
      <c r="A154" s="239"/>
      <c r="B154" s="242"/>
      <c r="C154" s="101" t="s">
        <v>163</v>
      </c>
      <c r="D154" s="144"/>
      <c r="E154" s="144"/>
      <c r="F154" s="144"/>
      <c r="G154" s="144"/>
      <c r="H154" s="137"/>
      <c r="I154" s="128"/>
      <c r="J154" s="137"/>
      <c r="K154" s="137"/>
      <c r="L154" s="145"/>
      <c r="M154" s="145"/>
      <c r="N154" s="145"/>
      <c r="O154" s="137"/>
      <c r="P154" s="144">
        <f t="shared" si="7"/>
        <v>0</v>
      </c>
      <c r="Q154" s="98"/>
    </row>
    <row r="155" spans="1:17" x14ac:dyDescent="0.25">
      <c r="A155" s="239"/>
      <c r="B155" s="242"/>
      <c r="C155" s="101" t="s">
        <v>8</v>
      </c>
      <c r="D155" s="144"/>
      <c r="E155" s="144"/>
      <c r="F155" s="144"/>
      <c r="G155" s="144"/>
      <c r="H155" s="137"/>
      <c r="I155" s="128"/>
      <c r="J155" s="137"/>
      <c r="K155" s="137"/>
      <c r="L155" s="145"/>
      <c r="M155" s="145"/>
      <c r="N155" s="145"/>
      <c r="O155" s="137"/>
      <c r="P155" s="136">
        <f t="shared" si="7"/>
        <v>0</v>
      </c>
      <c r="Q155" s="98"/>
    </row>
    <row r="156" spans="1:17" x14ac:dyDescent="0.25">
      <c r="A156" s="240"/>
      <c r="B156" s="243"/>
      <c r="C156" s="102" t="s">
        <v>11</v>
      </c>
      <c r="D156" s="147"/>
      <c r="E156" s="147"/>
      <c r="F156" s="147"/>
      <c r="G156" s="147"/>
      <c r="H156" s="146"/>
      <c r="I156" s="149"/>
      <c r="J156" s="146"/>
      <c r="K156" s="146"/>
      <c r="L156" s="149"/>
      <c r="M156" s="149"/>
      <c r="N156" s="149"/>
      <c r="O156" s="146"/>
      <c r="P156" s="147">
        <f t="shared" si="7"/>
        <v>0</v>
      </c>
      <c r="Q156" s="233">
        <f>SUM(P153:P156)</f>
        <v>15818880</v>
      </c>
    </row>
    <row r="157" spans="1:17" x14ac:dyDescent="0.25">
      <c r="A157" s="238">
        <v>37</v>
      </c>
      <c r="B157" s="241" t="s">
        <v>341</v>
      </c>
      <c r="C157" s="100" t="s">
        <v>7</v>
      </c>
      <c r="D157" s="134">
        <v>29141500</v>
      </c>
      <c r="E157" s="134"/>
      <c r="F157" s="141"/>
      <c r="G157" s="141"/>
      <c r="H157" s="134"/>
      <c r="I157" s="142"/>
      <c r="J157" s="134"/>
      <c r="K157" s="134"/>
      <c r="L157" s="143"/>
      <c r="M157" s="143"/>
      <c r="N157" s="143"/>
      <c r="O157" s="134"/>
      <c r="P157" s="144">
        <f t="shared" ref="P157:P188" si="8">SUM(D157:O157)</f>
        <v>29141500</v>
      </c>
      <c r="Q157" s="98"/>
    </row>
    <row r="158" spans="1:17" x14ac:dyDescent="0.25">
      <c r="A158" s="239"/>
      <c r="B158" s="242"/>
      <c r="C158" s="101" t="s">
        <v>163</v>
      </c>
      <c r="D158" s="137"/>
      <c r="E158" s="137"/>
      <c r="F158" s="144"/>
      <c r="G158" s="144"/>
      <c r="H158" s="137"/>
      <c r="I158" s="128"/>
      <c r="J158" s="137"/>
      <c r="K158" s="137"/>
      <c r="L158" s="145"/>
      <c r="M158" s="145"/>
      <c r="N158" s="145"/>
      <c r="O158" s="137"/>
      <c r="P158" s="144">
        <f t="shared" si="8"/>
        <v>0</v>
      </c>
      <c r="Q158" s="98"/>
    </row>
    <row r="159" spans="1:17" x14ac:dyDescent="0.25">
      <c r="A159" s="239"/>
      <c r="B159" s="242"/>
      <c r="C159" s="101" t="s">
        <v>8</v>
      </c>
      <c r="D159" s="137"/>
      <c r="E159" s="137">
        <v>23468535</v>
      </c>
      <c r="F159" s="144"/>
      <c r="G159" s="144"/>
      <c r="H159" s="137"/>
      <c r="I159" s="128"/>
      <c r="J159" s="137"/>
      <c r="K159" s="137"/>
      <c r="L159" s="145"/>
      <c r="M159" s="145"/>
      <c r="N159" s="145"/>
      <c r="O159" s="137"/>
      <c r="P159" s="136">
        <f t="shared" si="8"/>
        <v>23468535</v>
      </c>
      <c r="Q159" s="98"/>
    </row>
    <row r="160" spans="1:17" x14ac:dyDescent="0.25">
      <c r="A160" s="240"/>
      <c r="B160" s="243"/>
      <c r="C160" s="102" t="s">
        <v>11</v>
      </c>
      <c r="D160" s="147"/>
      <c r="E160" s="137">
        <v>37500000</v>
      </c>
      <c r="F160" s="147"/>
      <c r="G160" s="147"/>
      <c r="H160" s="146"/>
      <c r="I160" s="149"/>
      <c r="J160" s="146"/>
      <c r="K160" s="146"/>
      <c r="L160" s="149"/>
      <c r="M160" s="149"/>
      <c r="N160" s="149"/>
      <c r="O160" s="146"/>
      <c r="P160" s="147">
        <f t="shared" si="8"/>
        <v>37500000</v>
      </c>
      <c r="Q160" s="233">
        <f>SUM(P157:P160)</f>
        <v>90110035</v>
      </c>
    </row>
    <row r="161" spans="1:17" x14ac:dyDescent="0.25">
      <c r="A161" s="238">
        <v>38</v>
      </c>
      <c r="B161" s="241" t="s">
        <v>343</v>
      </c>
      <c r="C161" s="100" t="s">
        <v>7</v>
      </c>
      <c r="D161" s="134">
        <v>219759386</v>
      </c>
      <c r="E161" s="134">
        <v>3750000</v>
      </c>
      <c r="F161" s="134">
        <v>5850000</v>
      </c>
      <c r="G161" s="134">
        <v>20155800</v>
      </c>
      <c r="H161" s="134"/>
      <c r="I161" s="142"/>
      <c r="J161" s="134"/>
      <c r="K161" s="134"/>
      <c r="L161" s="143"/>
      <c r="M161" s="143"/>
      <c r="N161" s="143"/>
      <c r="O161" s="134"/>
      <c r="P161" s="144">
        <f t="shared" si="8"/>
        <v>249515186</v>
      </c>
      <c r="Q161" s="98"/>
    </row>
    <row r="162" spans="1:17" x14ac:dyDescent="0.25">
      <c r="A162" s="239"/>
      <c r="B162" s="242"/>
      <c r="C162" s="101" t="s">
        <v>163</v>
      </c>
      <c r="D162" s="137"/>
      <c r="E162" s="137"/>
      <c r="F162" s="137"/>
      <c r="G162" s="137"/>
      <c r="H162" s="137"/>
      <c r="I162" s="128"/>
      <c r="J162" s="137"/>
      <c r="K162" s="137"/>
      <c r="L162" s="145"/>
      <c r="M162" s="145"/>
      <c r="N162" s="145"/>
      <c r="O162" s="137"/>
      <c r="P162" s="144">
        <f t="shared" si="8"/>
        <v>0</v>
      </c>
      <c r="Q162" s="98"/>
    </row>
    <row r="163" spans="1:17" x14ac:dyDescent="0.25">
      <c r="A163" s="239"/>
      <c r="B163" s="242"/>
      <c r="C163" s="101" t="s">
        <v>8</v>
      </c>
      <c r="D163" s="137"/>
      <c r="E163" s="137"/>
      <c r="F163" s="137"/>
      <c r="G163" s="137"/>
      <c r="H163" s="137">
        <v>51888916</v>
      </c>
      <c r="I163" s="128"/>
      <c r="J163" s="137"/>
      <c r="K163" s="137"/>
      <c r="L163" s="145"/>
      <c r="M163" s="145"/>
      <c r="N163" s="145"/>
      <c r="O163" s="137"/>
      <c r="P163" s="136">
        <f t="shared" si="8"/>
        <v>51888916</v>
      </c>
      <c r="Q163" s="98"/>
    </row>
    <row r="164" spans="1:17" x14ac:dyDescent="0.25">
      <c r="A164" s="240"/>
      <c r="B164" s="243"/>
      <c r="C164" s="102" t="s">
        <v>11</v>
      </c>
      <c r="D164" s="147"/>
      <c r="E164" s="137">
        <v>20000000</v>
      </c>
      <c r="F164" s="147"/>
      <c r="G164" s="137">
        <v>500000</v>
      </c>
      <c r="H164" s="146"/>
      <c r="I164" s="149"/>
      <c r="J164" s="146"/>
      <c r="K164" s="146"/>
      <c r="L164" s="149"/>
      <c r="M164" s="149"/>
      <c r="N164" s="149"/>
      <c r="O164" s="146"/>
      <c r="P164" s="147">
        <f t="shared" si="8"/>
        <v>20500000</v>
      </c>
      <c r="Q164" s="233">
        <f>SUM(P161:P164)</f>
        <v>321904102</v>
      </c>
    </row>
    <row r="165" spans="1:17" x14ac:dyDescent="0.25">
      <c r="A165" s="238">
        <v>39</v>
      </c>
      <c r="B165" s="241" t="s">
        <v>344</v>
      </c>
      <c r="C165" s="100" t="s">
        <v>7</v>
      </c>
      <c r="D165" s="141"/>
      <c r="E165" s="141"/>
      <c r="F165" s="141"/>
      <c r="G165" s="134">
        <v>1800000</v>
      </c>
      <c r="H165" s="134"/>
      <c r="I165" s="142"/>
      <c r="J165" s="134"/>
      <c r="K165" s="134"/>
      <c r="L165" s="143"/>
      <c r="M165" s="143"/>
      <c r="N165" s="143"/>
      <c r="O165" s="134"/>
      <c r="P165" s="144">
        <f t="shared" si="8"/>
        <v>1800000</v>
      </c>
      <c r="Q165" s="98"/>
    </row>
    <row r="166" spans="1:17" x14ac:dyDescent="0.25">
      <c r="A166" s="239"/>
      <c r="B166" s="242"/>
      <c r="C166" s="101" t="s">
        <v>163</v>
      </c>
      <c r="D166" s="144"/>
      <c r="E166" s="144"/>
      <c r="F166" s="144"/>
      <c r="G166" s="144"/>
      <c r="H166" s="137"/>
      <c r="I166" s="128"/>
      <c r="J166" s="137"/>
      <c r="K166" s="137"/>
      <c r="L166" s="145"/>
      <c r="M166" s="145"/>
      <c r="N166" s="145"/>
      <c r="O166" s="137"/>
      <c r="P166" s="144">
        <f t="shared" si="8"/>
        <v>0</v>
      </c>
      <c r="Q166" s="98"/>
    </row>
    <row r="167" spans="1:17" x14ac:dyDescent="0.25">
      <c r="A167" s="239"/>
      <c r="B167" s="242"/>
      <c r="C167" s="101" t="s">
        <v>8</v>
      </c>
      <c r="D167" s="144"/>
      <c r="E167" s="144"/>
      <c r="F167" s="144"/>
      <c r="G167" s="144"/>
      <c r="H167" s="137"/>
      <c r="I167" s="128"/>
      <c r="J167" s="137"/>
      <c r="K167" s="137"/>
      <c r="L167" s="145"/>
      <c r="M167" s="145"/>
      <c r="N167" s="145"/>
      <c r="O167" s="137"/>
      <c r="P167" s="136">
        <f t="shared" si="8"/>
        <v>0</v>
      </c>
      <c r="Q167" s="98"/>
    </row>
    <row r="168" spans="1:17" x14ac:dyDescent="0.25">
      <c r="A168" s="240"/>
      <c r="B168" s="243"/>
      <c r="C168" s="102" t="s">
        <v>11</v>
      </c>
      <c r="D168" s="147"/>
      <c r="E168" s="147"/>
      <c r="F168" s="147"/>
      <c r="G168" s="147"/>
      <c r="H168" s="146"/>
      <c r="I168" s="149"/>
      <c r="J168" s="146"/>
      <c r="K168" s="146"/>
      <c r="L168" s="149"/>
      <c r="M168" s="149"/>
      <c r="N168" s="149"/>
      <c r="O168" s="146"/>
      <c r="P168" s="147">
        <f t="shared" si="8"/>
        <v>0</v>
      </c>
      <c r="Q168" s="233">
        <f>SUM(P165:P168)</f>
        <v>1800000</v>
      </c>
    </row>
    <row r="169" spans="1:17" x14ac:dyDescent="0.25">
      <c r="A169" s="238">
        <v>40</v>
      </c>
      <c r="B169" s="241" t="s">
        <v>345</v>
      </c>
      <c r="C169" s="100" t="s">
        <v>7</v>
      </c>
      <c r="D169" s="141"/>
      <c r="E169" s="141"/>
      <c r="F169" s="141"/>
      <c r="G169" s="141"/>
      <c r="H169" s="134"/>
      <c r="I169" s="142"/>
      <c r="J169" s="134"/>
      <c r="K169" s="134"/>
      <c r="L169" s="143"/>
      <c r="M169" s="143"/>
      <c r="N169" s="143"/>
      <c r="O169" s="134"/>
      <c r="P169" s="144">
        <f t="shared" si="8"/>
        <v>0</v>
      </c>
      <c r="Q169" s="98"/>
    </row>
    <row r="170" spans="1:17" x14ac:dyDescent="0.25">
      <c r="A170" s="239"/>
      <c r="B170" s="242"/>
      <c r="C170" s="101" t="s">
        <v>163</v>
      </c>
      <c r="D170" s="144"/>
      <c r="E170" s="137"/>
      <c r="F170" s="144"/>
      <c r="G170" s="144"/>
      <c r="H170" s="137"/>
      <c r="I170" s="128"/>
      <c r="J170" s="137"/>
      <c r="K170" s="137"/>
      <c r="L170" s="145"/>
      <c r="M170" s="145"/>
      <c r="N170" s="145"/>
      <c r="O170" s="137"/>
      <c r="P170" s="144">
        <f t="shared" si="8"/>
        <v>0</v>
      </c>
      <c r="Q170" s="98"/>
    </row>
    <row r="171" spans="1:17" x14ac:dyDescent="0.25">
      <c r="A171" s="239"/>
      <c r="B171" s="242"/>
      <c r="C171" s="101" t="s">
        <v>8</v>
      </c>
      <c r="D171" s="144"/>
      <c r="E171" s="144"/>
      <c r="F171" s="144"/>
      <c r="G171" s="144"/>
      <c r="H171" s="137"/>
      <c r="I171" s="128"/>
      <c r="J171" s="137"/>
      <c r="K171" s="137"/>
      <c r="L171" s="145"/>
      <c r="M171" s="145"/>
      <c r="N171" s="145"/>
      <c r="O171" s="137"/>
      <c r="P171" s="136">
        <f t="shared" si="8"/>
        <v>0</v>
      </c>
      <c r="Q171" s="98"/>
    </row>
    <row r="172" spans="1:17" x14ac:dyDescent="0.25">
      <c r="A172" s="240"/>
      <c r="B172" s="243"/>
      <c r="C172" s="102" t="s">
        <v>11</v>
      </c>
      <c r="D172" s="147"/>
      <c r="E172" s="137">
        <v>4020000</v>
      </c>
      <c r="F172" s="147"/>
      <c r="G172" s="147"/>
      <c r="H172" s="146"/>
      <c r="I172" s="149"/>
      <c r="J172" s="146"/>
      <c r="K172" s="146"/>
      <c r="L172" s="149"/>
      <c r="M172" s="149"/>
      <c r="N172" s="149"/>
      <c r="O172" s="146"/>
      <c r="P172" s="147">
        <f t="shared" si="8"/>
        <v>4020000</v>
      </c>
      <c r="Q172" s="233">
        <f>SUM(P169:P172)</f>
        <v>4020000</v>
      </c>
    </row>
    <row r="173" spans="1:17" ht="15" customHeight="1" x14ac:dyDescent="0.25">
      <c r="A173" s="238">
        <v>41</v>
      </c>
      <c r="B173" s="241" t="s">
        <v>348</v>
      </c>
      <c r="C173" s="100" t="s">
        <v>7</v>
      </c>
      <c r="D173" s="141"/>
      <c r="E173" s="141"/>
      <c r="F173" s="141"/>
      <c r="G173" s="141"/>
      <c r="H173" s="134">
        <v>3500000</v>
      </c>
      <c r="I173" s="142"/>
      <c r="J173" s="134"/>
      <c r="K173" s="134"/>
      <c r="L173" s="143"/>
      <c r="M173" s="143"/>
      <c r="N173" s="143"/>
      <c r="O173" s="134"/>
      <c r="P173" s="144">
        <f t="shared" si="8"/>
        <v>3500000</v>
      </c>
      <c r="Q173" s="98"/>
    </row>
    <row r="174" spans="1:17" x14ac:dyDescent="0.25">
      <c r="A174" s="239"/>
      <c r="B174" s="242"/>
      <c r="C174" s="101" t="s">
        <v>163</v>
      </c>
      <c r="D174" s="144"/>
      <c r="E174" s="144"/>
      <c r="F174" s="144"/>
      <c r="G174" s="144"/>
      <c r="H174" s="137"/>
      <c r="I174" s="128"/>
      <c r="J174" s="137"/>
      <c r="K174" s="137"/>
      <c r="L174" s="145"/>
      <c r="M174" s="145"/>
      <c r="N174" s="145"/>
      <c r="O174" s="137"/>
      <c r="P174" s="144">
        <f t="shared" si="8"/>
        <v>0</v>
      </c>
      <c r="Q174" s="98"/>
    </row>
    <row r="175" spans="1:17" x14ac:dyDescent="0.25">
      <c r="A175" s="239"/>
      <c r="B175" s="242"/>
      <c r="C175" s="101" t="s">
        <v>8</v>
      </c>
      <c r="D175" s="144"/>
      <c r="E175" s="144"/>
      <c r="F175" s="144"/>
      <c r="G175" s="144"/>
      <c r="H175" s="137"/>
      <c r="I175" s="128"/>
      <c r="J175" s="137"/>
      <c r="K175" s="137"/>
      <c r="L175" s="145"/>
      <c r="M175" s="145"/>
      <c r="N175" s="145"/>
      <c r="O175" s="137"/>
      <c r="P175" s="136">
        <f t="shared" si="8"/>
        <v>0</v>
      </c>
      <c r="Q175" s="98"/>
    </row>
    <row r="176" spans="1:17" x14ac:dyDescent="0.25">
      <c r="A176" s="240"/>
      <c r="B176" s="243"/>
      <c r="C176" s="102" t="s">
        <v>11</v>
      </c>
      <c r="D176" s="147"/>
      <c r="E176" s="147"/>
      <c r="F176" s="147"/>
      <c r="G176" s="147"/>
      <c r="H176" s="146"/>
      <c r="I176" s="149"/>
      <c r="J176" s="146"/>
      <c r="K176" s="146"/>
      <c r="L176" s="149"/>
      <c r="M176" s="149"/>
      <c r="N176" s="149"/>
      <c r="O176" s="146"/>
      <c r="P176" s="147">
        <f t="shared" si="8"/>
        <v>0</v>
      </c>
      <c r="Q176" s="233">
        <f>SUM(P173:P176)</f>
        <v>3500000</v>
      </c>
    </row>
    <row r="177" spans="1:17" x14ac:dyDescent="0.25">
      <c r="A177" s="238">
        <v>42</v>
      </c>
      <c r="B177" s="241" t="s">
        <v>402</v>
      </c>
      <c r="C177" s="100" t="s">
        <v>7</v>
      </c>
      <c r="D177" s="134">
        <v>53550000</v>
      </c>
      <c r="E177" s="141"/>
      <c r="F177" s="141"/>
      <c r="G177" s="141"/>
      <c r="H177" s="134"/>
      <c r="I177" s="142"/>
      <c r="J177" s="134"/>
      <c r="K177" s="134"/>
      <c r="L177" s="143"/>
      <c r="M177" s="143"/>
      <c r="N177" s="143"/>
      <c r="O177" s="134"/>
      <c r="P177" s="144">
        <f t="shared" si="8"/>
        <v>53550000</v>
      </c>
      <c r="Q177" s="98"/>
    </row>
    <row r="178" spans="1:17" x14ac:dyDescent="0.25">
      <c r="A178" s="239"/>
      <c r="B178" s="242"/>
      <c r="C178" s="101" t="s">
        <v>163</v>
      </c>
      <c r="D178" s="144"/>
      <c r="E178" s="144"/>
      <c r="F178" s="144"/>
      <c r="G178" s="144"/>
      <c r="H178" s="137"/>
      <c r="I178" s="128"/>
      <c r="J178" s="137"/>
      <c r="K178" s="137"/>
      <c r="L178" s="145"/>
      <c r="M178" s="145"/>
      <c r="N178" s="145"/>
      <c r="O178" s="137"/>
      <c r="P178" s="144">
        <f t="shared" si="8"/>
        <v>0</v>
      </c>
      <c r="Q178" s="98"/>
    </row>
    <row r="179" spans="1:17" x14ac:dyDescent="0.25">
      <c r="A179" s="239"/>
      <c r="B179" s="242"/>
      <c r="C179" s="101" t="s">
        <v>8</v>
      </c>
      <c r="D179" s="144"/>
      <c r="E179" s="144"/>
      <c r="F179" s="144"/>
      <c r="G179" s="144"/>
      <c r="H179" s="137"/>
      <c r="I179" s="128"/>
      <c r="J179" s="137"/>
      <c r="K179" s="137"/>
      <c r="L179" s="145"/>
      <c r="M179" s="145"/>
      <c r="N179" s="145"/>
      <c r="O179" s="137"/>
      <c r="P179" s="136">
        <f t="shared" si="8"/>
        <v>0</v>
      </c>
      <c r="Q179" s="98"/>
    </row>
    <row r="180" spans="1:17" x14ac:dyDescent="0.25">
      <c r="A180" s="240"/>
      <c r="B180" s="243"/>
      <c r="C180" s="102" t="s">
        <v>11</v>
      </c>
      <c r="D180" s="147"/>
      <c r="E180" s="147"/>
      <c r="F180" s="147"/>
      <c r="G180" s="147"/>
      <c r="H180" s="146"/>
      <c r="I180" s="149"/>
      <c r="J180" s="146"/>
      <c r="K180" s="146"/>
      <c r="L180" s="149"/>
      <c r="M180" s="149"/>
      <c r="N180" s="149"/>
      <c r="O180" s="146"/>
      <c r="P180" s="147">
        <f t="shared" si="8"/>
        <v>0</v>
      </c>
      <c r="Q180" s="233">
        <f>SUM(P177:P180)</f>
        <v>53550000</v>
      </c>
    </row>
    <row r="181" spans="1:17" x14ac:dyDescent="0.25">
      <c r="A181" s="238">
        <v>43</v>
      </c>
      <c r="B181" s="241" t="s">
        <v>420</v>
      </c>
      <c r="C181" s="100" t="s">
        <v>7</v>
      </c>
      <c r="D181" s="134">
        <v>91857150</v>
      </c>
      <c r="E181" s="134">
        <v>5903000</v>
      </c>
      <c r="F181" s="134">
        <v>4075000</v>
      </c>
      <c r="G181" s="134">
        <v>17600000</v>
      </c>
      <c r="H181" s="134"/>
      <c r="I181" s="142"/>
      <c r="J181" s="134"/>
      <c r="K181" s="134"/>
      <c r="L181" s="143"/>
      <c r="M181" s="143"/>
      <c r="N181" s="143"/>
      <c r="O181" s="134"/>
      <c r="P181" s="144">
        <f t="shared" si="8"/>
        <v>119435150</v>
      </c>
      <c r="Q181" s="98"/>
    </row>
    <row r="182" spans="1:17" x14ac:dyDescent="0.25">
      <c r="A182" s="239"/>
      <c r="B182" s="242"/>
      <c r="C182" s="101" t="s">
        <v>163</v>
      </c>
      <c r="D182" s="137">
        <v>5540000</v>
      </c>
      <c r="E182" s="137"/>
      <c r="F182" s="137">
        <v>1810000</v>
      </c>
      <c r="G182" s="137"/>
      <c r="H182" s="137"/>
      <c r="I182" s="128"/>
      <c r="J182" s="137"/>
      <c r="K182" s="137"/>
      <c r="L182" s="145"/>
      <c r="M182" s="145"/>
      <c r="N182" s="145"/>
      <c r="O182" s="137"/>
      <c r="P182" s="144">
        <f t="shared" si="8"/>
        <v>7350000</v>
      </c>
      <c r="Q182" s="98"/>
    </row>
    <row r="183" spans="1:17" x14ac:dyDescent="0.25">
      <c r="A183" s="239"/>
      <c r="B183" s="242"/>
      <c r="C183" s="101" t="s">
        <v>8</v>
      </c>
      <c r="D183" s="144"/>
      <c r="E183" s="144"/>
      <c r="F183" s="144"/>
      <c r="G183" s="144"/>
      <c r="H183" s="137"/>
      <c r="I183" s="128"/>
      <c r="J183" s="137"/>
      <c r="K183" s="137"/>
      <c r="L183" s="145"/>
      <c r="M183" s="145"/>
      <c r="N183" s="145"/>
      <c r="O183" s="137"/>
      <c r="P183" s="136">
        <f t="shared" si="8"/>
        <v>0</v>
      </c>
      <c r="Q183" s="98"/>
    </row>
    <row r="184" spans="1:17" x14ac:dyDescent="0.25">
      <c r="A184" s="240"/>
      <c r="B184" s="243"/>
      <c r="C184" s="102" t="s">
        <v>11</v>
      </c>
      <c r="D184" s="147"/>
      <c r="E184" s="147"/>
      <c r="F184" s="137">
        <v>500000</v>
      </c>
      <c r="G184" s="147"/>
      <c r="H184" s="146"/>
      <c r="I184" s="149"/>
      <c r="J184" s="146"/>
      <c r="K184" s="146"/>
      <c r="L184" s="149"/>
      <c r="M184" s="149"/>
      <c r="N184" s="149"/>
      <c r="O184" s="146"/>
      <c r="P184" s="147">
        <f t="shared" si="8"/>
        <v>500000</v>
      </c>
      <c r="Q184" s="233">
        <f>SUM(P181:P184)</f>
        <v>127285150</v>
      </c>
    </row>
    <row r="185" spans="1:17" x14ac:dyDescent="0.25">
      <c r="A185" s="238">
        <v>44</v>
      </c>
      <c r="B185" s="241" t="s">
        <v>421</v>
      </c>
      <c r="C185" s="100" t="s">
        <v>7</v>
      </c>
      <c r="D185" s="134">
        <v>104991874</v>
      </c>
      <c r="E185" s="141"/>
      <c r="F185" s="141"/>
      <c r="G185" s="141"/>
      <c r="H185" s="134"/>
      <c r="I185" s="142"/>
      <c r="J185" s="134"/>
      <c r="K185" s="134"/>
      <c r="L185" s="143"/>
      <c r="M185" s="143"/>
      <c r="N185" s="143"/>
      <c r="O185" s="134"/>
      <c r="P185" s="144">
        <f t="shared" si="8"/>
        <v>104991874</v>
      </c>
      <c r="Q185" s="98"/>
    </row>
    <row r="186" spans="1:17" x14ac:dyDescent="0.25">
      <c r="A186" s="239"/>
      <c r="B186" s="242"/>
      <c r="C186" s="101" t="s">
        <v>163</v>
      </c>
      <c r="D186" s="144"/>
      <c r="E186" s="144"/>
      <c r="F186" s="144"/>
      <c r="G186" s="144"/>
      <c r="H186" s="137"/>
      <c r="I186" s="128"/>
      <c r="J186" s="137"/>
      <c r="K186" s="137"/>
      <c r="L186" s="145"/>
      <c r="M186" s="145"/>
      <c r="N186" s="145"/>
      <c r="O186" s="137"/>
      <c r="P186" s="144">
        <f t="shared" si="8"/>
        <v>0</v>
      </c>
      <c r="Q186" s="98"/>
    </row>
    <row r="187" spans="1:17" x14ac:dyDescent="0.25">
      <c r="A187" s="239"/>
      <c r="B187" s="242"/>
      <c r="C187" s="101" t="s">
        <v>8</v>
      </c>
      <c r="D187" s="144"/>
      <c r="E187" s="144"/>
      <c r="F187" s="144"/>
      <c r="G187" s="144"/>
      <c r="H187" s="137"/>
      <c r="I187" s="128"/>
      <c r="J187" s="137"/>
      <c r="K187" s="137"/>
      <c r="L187" s="145"/>
      <c r="M187" s="145"/>
      <c r="N187" s="145"/>
      <c r="O187" s="137"/>
      <c r="P187" s="136">
        <f t="shared" si="8"/>
        <v>0</v>
      </c>
      <c r="Q187" s="98"/>
    </row>
    <row r="188" spans="1:17" x14ac:dyDescent="0.25">
      <c r="A188" s="240"/>
      <c r="B188" s="243"/>
      <c r="C188" s="102" t="s">
        <v>11</v>
      </c>
      <c r="D188" s="147"/>
      <c r="E188" s="147"/>
      <c r="F188" s="147"/>
      <c r="G188" s="147"/>
      <c r="H188" s="146"/>
      <c r="I188" s="149"/>
      <c r="J188" s="146"/>
      <c r="K188" s="146"/>
      <c r="L188" s="149"/>
      <c r="M188" s="149"/>
      <c r="N188" s="149"/>
      <c r="O188" s="146"/>
      <c r="P188" s="147">
        <f t="shared" si="8"/>
        <v>0</v>
      </c>
      <c r="Q188" s="233">
        <f>SUM(P185:P188)</f>
        <v>104991874</v>
      </c>
    </row>
    <row r="189" spans="1:17" x14ac:dyDescent="0.25">
      <c r="A189" s="238">
        <v>45</v>
      </c>
      <c r="B189" s="241" t="s">
        <v>500</v>
      </c>
      <c r="C189" s="100" t="s">
        <v>7</v>
      </c>
      <c r="D189" s="134">
        <v>11280000</v>
      </c>
      <c r="E189" s="141"/>
      <c r="F189" s="141"/>
      <c r="G189" s="141"/>
      <c r="H189" s="134"/>
      <c r="I189" s="142"/>
      <c r="J189" s="134"/>
      <c r="K189" s="134"/>
      <c r="L189" s="143"/>
      <c r="M189" s="143"/>
      <c r="N189" s="143"/>
      <c r="O189" s="134"/>
      <c r="P189" s="144">
        <f t="shared" ref="P189:P196" si="9">SUM(D189:O189)</f>
        <v>11280000</v>
      </c>
      <c r="Q189" s="98"/>
    </row>
    <row r="190" spans="1:17" x14ac:dyDescent="0.25">
      <c r="A190" s="239"/>
      <c r="B190" s="242"/>
      <c r="C190" s="101" t="s">
        <v>163</v>
      </c>
      <c r="D190" s="144"/>
      <c r="E190" s="144"/>
      <c r="F190" s="144"/>
      <c r="G190" s="144"/>
      <c r="H190" s="137"/>
      <c r="I190" s="128"/>
      <c r="J190" s="137"/>
      <c r="K190" s="137"/>
      <c r="L190" s="145"/>
      <c r="M190" s="145"/>
      <c r="N190" s="145"/>
      <c r="O190" s="137"/>
      <c r="P190" s="144">
        <f t="shared" si="9"/>
        <v>0</v>
      </c>
      <c r="Q190" s="98"/>
    </row>
    <row r="191" spans="1:17" x14ac:dyDescent="0.25">
      <c r="A191" s="239"/>
      <c r="B191" s="242"/>
      <c r="C191" s="101" t="s">
        <v>8</v>
      </c>
      <c r="D191" s="144"/>
      <c r="E191" s="144"/>
      <c r="F191" s="144"/>
      <c r="G191" s="144"/>
      <c r="H191" s="137"/>
      <c r="I191" s="128"/>
      <c r="J191" s="137"/>
      <c r="K191" s="137"/>
      <c r="L191" s="145"/>
      <c r="M191" s="145"/>
      <c r="N191" s="145"/>
      <c r="O191" s="137"/>
      <c r="P191" s="136">
        <f t="shared" si="9"/>
        <v>0</v>
      </c>
      <c r="Q191" s="98"/>
    </row>
    <row r="192" spans="1:17" x14ac:dyDescent="0.25">
      <c r="A192" s="240"/>
      <c r="B192" s="243"/>
      <c r="C192" s="102" t="s">
        <v>11</v>
      </c>
      <c r="D192" s="147"/>
      <c r="E192" s="147"/>
      <c r="F192" s="147"/>
      <c r="G192" s="147"/>
      <c r="H192" s="146"/>
      <c r="I192" s="149"/>
      <c r="J192" s="146"/>
      <c r="K192" s="146"/>
      <c r="L192" s="149"/>
      <c r="M192" s="149"/>
      <c r="N192" s="149"/>
      <c r="O192" s="146"/>
      <c r="P192" s="147">
        <f t="shared" si="9"/>
        <v>0</v>
      </c>
      <c r="Q192" s="233">
        <f>SUM(P189:P192)</f>
        <v>11280000</v>
      </c>
    </row>
    <row r="193" spans="1:17" x14ac:dyDescent="0.25">
      <c r="A193" s="238">
        <v>46</v>
      </c>
      <c r="B193" s="241" t="s">
        <v>539</v>
      </c>
      <c r="C193" s="100" t="s">
        <v>7</v>
      </c>
      <c r="D193" s="141"/>
      <c r="E193" s="141"/>
      <c r="F193" s="141"/>
      <c r="G193" s="141"/>
      <c r="H193" s="134"/>
      <c r="I193" s="142"/>
      <c r="J193" s="134"/>
      <c r="K193" s="134"/>
      <c r="L193" s="143"/>
      <c r="M193" s="143"/>
      <c r="N193" s="143"/>
      <c r="O193" s="134"/>
      <c r="P193" s="144">
        <f t="shared" si="9"/>
        <v>0</v>
      </c>
      <c r="Q193" s="98"/>
    </row>
    <row r="194" spans="1:17" x14ac:dyDescent="0.25">
      <c r="A194" s="239"/>
      <c r="B194" s="242"/>
      <c r="C194" s="101" t="s">
        <v>163</v>
      </c>
      <c r="D194" s="144"/>
      <c r="E194" s="144"/>
      <c r="F194" s="144"/>
      <c r="G194" s="144"/>
      <c r="H194" s="137">
        <v>320000</v>
      </c>
      <c r="I194" s="128"/>
      <c r="J194" s="137">
        <f>LAVIE!H10</f>
        <v>480000</v>
      </c>
      <c r="K194" s="137"/>
      <c r="L194" s="145"/>
      <c r="M194" s="145"/>
      <c r="N194" s="145"/>
      <c r="O194" s="137"/>
      <c r="P194" s="144">
        <f t="shared" si="9"/>
        <v>800000</v>
      </c>
      <c r="Q194" s="98"/>
    </row>
    <row r="195" spans="1:17" x14ac:dyDescent="0.25">
      <c r="A195" s="239"/>
      <c r="B195" s="242"/>
      <c r="C195" s="101" t="s">
        <v>8</v>
      </c>
      <c r="D195" s="144"/>
      <c r="E195" s="144"/>
      <c r="F195" s="144"/>
      <c r="G195" s="144"/>
      <c r="H195" s="137"/>
      <c r="I195" s="128"/>
      <c r="J195" s="137"/>
      <c r="K195" s="137"/>
      <c r="L195" s="145"/>
      <c r="M195" s="145"/>
      <c r="N195" s="145"/>
      <c r="O195" s="137"/>
      <c r="P195" s="136">
        <f t="shared" si="9"/>
        <v>0</v>
      </c>
      <c r="Q195" s="98"/>
    </row>
    <row r="196" spans="1:17" x14ac:dyDescent="0.25">
      <c r="A196" s="240"/>
      <c r="B196" s="243"/>
      <c r="C196" s="102" t="s">
        <v>11</v>
      </c>
      <c r="D196" s="147"/>
      <c r="E196" s="147"/>
      <c r="F196" s="147"/>
      <c r="G196" s="147"/>
      <c r="H196" s="146"/>
      <c r="I196" s="149"/>
      <c r="J196" s="146"/>
      <c r="K196" s="146"/>
      <c r="L196" s="149"/>
      <c r="M196" s="149"/>
      <c r="N196" s="149"/>
      <c r="O196" s="146"/>
      <c r="P196" s="147">
        <f t="shared" si="9"/>
        <v>0</v>
      </c>
      <c r="Q196" s="233">
        <f>SUM(P193:P196)</f>
        <v>800000</v>
      </c>
    </row>
    <row r="197" spans="1:17" x14ac:dyDescent="0.25">
      <c r="C197" s="232" t="s">
        <v>570</v>
      </c>
      <c r="D197" s="231">
        <f>SUBTOTAL(9,D93:D196)</f>
        <v>2487350994</v>
      </c>
      <c r="E197" s="231">
        <f t="shared" ref="E197:P197" si="10">SUBTOTAL(9,E93:E196)</f>
        <v>1265394221</v>
      </c>
      <c r="F197" s="231">
        <f t="shared" si="10"/>
        <v>947903130</v>
      </c>
      <c r="G197" s="231">
        <f t="shared" si="10"/>
        <v>409303104</v>
      </c>
      <c r="H197" s="231">
        <f t="shared" si="10"/>
        <v>830434438</v>
      </c>
      <c r="I197" s="231">
        <f t="shared" si="10"/>
        <v>273727420</v>
      </c>
      <c r="J197" s="231">
        <f t="shared" si="10"/>
        <v>149582000</v>
      </c>
      <c r="K197" s="231">
        <f t="shared" si="10"/>
        <v>0</v>
      </c>
      <c r="L197" s="231">
        <f t="shared" si="10"/>
        <v>0</v>
      </c>
      <c r="M197" s="231">
        <f t="shared" si="10"/>
        <v>0</v>
      </c>
      <c r="N197" s="231">
        <f t="shared" si="10"/>
        <v>0</v>
      </c>
      <c r="O197" s="231">
        <f t="shared" si="10"/>
        <v>0</v>
      </c>
      <c r="P197" s="231">
        <f t="shared" si="10"/>
        <v>6363695307</v>
      </c>
      <c r="Q197" s="98"/>
    </row>
    <row r="198" spans="1:17" x14ac:dyDescent="0.25">
      <c r="K198" s="160">
        <v>0</v>
      </c>
      <c r="L198" s="160">
        <v>0</v>
      </c>
      <c r="M198" s="160">
        <v>0</v>
      </c>
      <c r="N198" s="160">
        <v>0</v>
      </c>
      <c r="O198" s="160">
        <v>0</v>
      </c>
      <c r="P198" s="160">
        <v>7924856181.3999996</v>
      </c>
      <c r="Q198" s="98"/>
    </row>
    <row r="199" spans="1:17" x14ac:dyDescent="0.25">
      <c r="Q199" s="98"/>
    </row>
    <row r="200" spans="1:17" x14ac:dyDescent="0.25">
      <c r="Q200" s="98"/>
    </row>
    <row r="201" spans="1:17" x14ac:dyDescent="0.25">
      <c r="Q201" s="98"/>
    </row>
    <row r="202" spans="1:17" x14ac:dyDescent="0.25">
      <c r="Q202" s="98"/>
    </row>
    <row r="203" spans="1:17" x14ac:dyDescent="0.25">
      <c r="Q203" s="98"/>
    </row>
    <row r="204" spans="1:17" x14ac:dyDescent="0.25">
      <c r="Q204" s="98"/>
    </row>
  </sheetData>
  <autoFilter ref="A6:S198"/>
  <mergeCells count="95">
    <mergeCell ref="A193:A196"/>
    <mergeCell ref="B193:B196"/>
    <mergeCell ref="A189:A192"/>
    <mergeCell ref="B189:B192"/>
    <mergeCell ref="B12:B15"/>
    <mergeCell ref="B16:B19"/>
    <mergeCell ref="B20:B23"/>
    <mergeCell ref="B24:B27"/>
    <mergeCell ref="A20:A23"/>
    <mergeCell ref="A24:A27"/>
    <mergeCell ref="B28:B31"/>
    <mergeCell ref="B32:B35"/>
    <mergeCell ref="B36:B39"/>
    <mergeCell ref="B40:B43"/>
    <mergeCell ref="B44:B47"/>
    <mergeCell ref="B48:B51"/>
    <mergeCell ref="B52:B55"/>
    <mergeCell ref="B56:B59"/>
    <mergeCell ref="A3:P3"/>
    <mergeCell ref="A12:A15"/>
    <mergeCell ref="A16:A19"/>
    <mergeCell ref="A52:A55"/>
    <mergeCell ref="A56:A59"/>
    <mergeCell ref="A32:A35"/>
    <mergeCell ref="A36:A39"/>
    <mergeCell ref="A40:A43"/>
    <mergeCell ref="A44:A47"/>
    <mergeCell ref="A48:A51"/>
    <mergeCell ref="A28:A31"/>
    <mergeCell ref="B7:B11"/>
    <mergeCell ref="A7:A11"/>
    <mergeCell ref="A105:A108"/>
    <mergeCell ref="A109:A112"/>
    <mergeCell ref="B68:B71"/>
    <mergeCell ref="B72:B75"/>
    <mergeCell ref="B93:B96"/>
    <mergeCell ref="B97:B100"/>
    <mergeCell ref="B101:B104"/>
    <mergeCell ref="B80:B83"/>
    <mergeCell ref="B84:B87"/>
    <mergeCell ref="B88:B91"/>
    <mergeCell ref="B113:B116"/>
    <mergeCell ref="B117:B120"/>
    <mergeCell ref="A60:A63"/>
    <mergeCell ref="B105:B108"/>
    <mergeCell ref="B109:B112"/>
    <mergeCell ref="A93:A96"/>
    <mergeCell ref="A101:A104"/>
    <mergeCell ref="B60:B63"/>
    <mergeCell ref="B64:B67"/>
    <mergeCell ref="A80:A83"/>
    <mergeCell ref="A84:A87"/>
    <mergeCell ref="A88:A91"/>
    <mergeCell ref="A64:A67"/>
    <mergeCell ref="A68:A71"/>
    <mergeCell ref="A72:A75"/>
    <mergeCell ref="A97:A100"/>
    <mergeCell ref="A169:A172"/>
    <mergeCell ref="B169:B172"/>
    <mergeCell ref="A141:A144"/>
    <mergeCell ref="B141:B144"/>
    <mergeCell ref="A121:A124"/>
    <mergeCell ref="A125:A128"/>
    <mergeCell ref="A129:A132"/>
    <mergeCell ref="B129:B132"/>
    <mergeCell ref="A133:A136"/>
    <mergeCell ref="B133:B136"/>
    <mergeCell ref="B125:B128"/>
    <mergeCell ref="B121:B124"/>
    <mergeCell ref="A137:A140"/>
    <mergeCell ref="B137:B140"/>
    <mergeCell ref="A185:A188"/>
    <mergeCell ref="B185:B188"/>
    <mergeCell ref="A173:A176"/>
    <mergeCell ref="B173:B176"/>
    <mergeCell ref="A177:A180"/>
    <mergeCell ref="B177:B180"/>
    <mergeCell ref="A181:A184"/>
    <mergeCell ref="B181:B184"/>
    <mergeCell ref="A76:A79"/>
    <mergeCell ref="B76:B79"/>
    <mergeCell ref="A161:A164"/>
    <mergeCell ref="B161:B164"/>
    <mergeCell ref="A165:A168"/>
    <mergeCell ref="B165:B168"/>
    <mergeCell ref="A157:A160"/>
    <mergeCell ref="B157:B160"/>
    <mergeCell ref="A145:A148"/>
    <mergeCell ref="B145:B148"/>
    <mergeCell ref="A149:A152"/>
    <mergeCell ref="B149:B152"/>
    <mergeCell ref="A153:A156"/>
    <mergeCell ref="B153:B156"/>
    <mergeCell ref="A113:A116"/>
    <mergeCell ref="A117:A120"/>
  </mergeCells>
  <pageMargins left="0.17" right="0.17" top="0.17" bottom="0.19" header="0.17" footer="0.17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workbookViewId="0">
      <selection activeCell="M25" sqref="M25"/>
    </sheetView>
  </sheetViews>
  <sheetFormatPr defaultRowHeight="15" x14ac:dyDescent="0.25"/>
  <cols>
    <col min="1" max="1" width="10.7109375" style="35" bestFit="1" customWidth="1"/>
    <col min="2" max="2" width="20.140625" customWidth="1"/>
    <col min="3" max="3" width="15.42578125" style="4" customWidth="1"/>
    <col min="4" max="4" width="15.42578125" customWidth="1"/>
    <col min="5" max="5" width="8.42578125" customWidth="1"/>
    <col min="6" max="6" width="10.42578125" style="35" customWidth="1"/>
    <col min="7" max="7" width="11.28515625" customWidth="1"/>
    <col min="8" max="8" width="14.28515625" style="4" customWidth="1"/>
    <col min="9" max="9" width="14.28515625" customWidth="1"/>
    <col min="10" max="10" width="7.5703125" customWidth="1"/>
    <col min="11" max="11" width="11.7109375" style="4" customWidth="1"/>
    <col min="12" max="12" width="10.140625" customWidth="1"/>
    <col min="13" max="13" width="13.5703125" customWidth="1"/>
    <col min="14" max="14" width="13.140625" customWidth="1"/>
    <col min="15" max="15" width="7.42578125" customWidth="1"/>
    <col min="16" max="16" width="10.7109375" style="35" bestFit="1" customWidth="1"/>
    <col min="17" max="17" width="9.85546875" customWidth="1"/>
    <col min="18" max="18" width="15" style="4" bestFit="1" customWidth="1"/>
    <col min="19" max="19" width="15.5703125" customWidth="1"/>
    <col min="20" max="20" width="7.42578125" customWidth="1"/>
  </cols>
  <sheetData>
    <row r="2" spans="1:20" ht="21" x14ac:dyDescent="0.35">
      <c r="A2" s="269" t="s">
        <v>346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115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3"/>
      <c r="B5" s="7"/>
      <c r="C5" s="16"/>
      <c r="D5" s="7"/>
      <c r="E5" s="26"/>
      <c r="F5" s="52"/>
      <c r="G5" s="7"/>
      <c r="H5" s="16"/>
      <c r="I5" s="7"/>
      <c r="J5" s="15"/>
      <c r="K5" s="5"/>
      <c r="L5" s="7"/>
      <c r="M5" s="15"/>
      <c r="N5" s="7"/>
      <c r="O5" s="26"/>
      <c r="P5" s="33"/>
      <c r="Q5" s="7"/>
      <c r="R5" s="16"/>
      <c r="S5" s="7"/>
      <c r="T5" s="26"/>
    </row>
    <row r="6" spans="1:20" x14ac:dyDescent="0.25">
      <c r="A6" s="54" t="s">
        <v>306</v>
      </c>
      <c r="B6" s="10"/>
      <c r="C6" s="62">
        <f>SUM(C4:C5)</f>
        <v>0</v>
      </c>
      <c r="D6" s="10"/>
      <c r="E6" s="27"/>
      <c r="F6" s="53"/>
      <c r="G6" s="10"/>
      <c r="H6" s="62">
        <f>H5</f>
        <v>0</v>
      </c>
      <c r="I6" s="10"/>
      <c r="J6" s="1"/>
      <c r="K6" s="34"/>
      <c r="L6" s="10"/>
      <c r="M6" s="62">
        <f>SUM(M4:M5)</f>
        <v>0</v>
      </c>
      <c r="N6" s="10"/>
      <c r="O6" s="27"/>
      <c r="P6" s="34"/>
      <c r="Q6" s="10"/>
      <c r="R6" s="62">
        <f>SUM(R4:R5)</f>
        <v>0</v>
      </c>
      <c r="S6" s="10"/>
      <c r="T6" s="27"/>
    </row>
    <row r="7" spans="1:20" x14ac:dyDescent="0.25">
      <c r="A7" s="33">
        <v>43978</v>
      </c>
      <c r="B7" s="7" t="s">
        <v>347</v>
      </c>
      <c r="C7" s="16">
        <v>8900000</v>
      </c>
      <c r="D7" s="7"/>
      <c r="E7" s="26" t="s">
        <v>50</v>
      </c>
      <c r="F7" s="52"/>
      <c r="G7" s="7"/>
      <c r="H7" s="16"/>
      <c r="I7" s="7"/>
      <c r="J7" s="15"/>
      <c r="K7" s="5"/>
      <c r="L7" s="7"/>
      <c r="M7" s="15"/>
      <c r="N7" s="7"/>
      <c r="O7" s="26"/>
      <c r="P7" s="33"/>
      <c r="Q7" s="7"/>
      <c r="R7" s="16"/>
      <c r="S7" s="7"/>
      <c r="T7" s="26"/>
    </row>
    <row r="8" spans="1:20" x14ac:dyDescent="0.25">
      <c r="A8" s="33">
        <v>43978</v>
      </c>
      <c r="B8" s="7" t="s">
        <v>261</v>
      </c>
      <c r="C8" s="16">
        <v>17566300</v>
      </c>
      <c r="D8" s="7"/>
      <c r="E8" s="26" t="s">
        <v>50</v>
      </c>
      <c r="F8" s="52"/>
      <c r="G8" s="7"/>
      <c r="H8" s="16"/>
      <c r="I8" s="7"/>
      <c r="J8" s="15"/>
      <c r="K8" s="5"/>
      <c r="L8" s="7"/>
      <c r="M8" s="15"/>
      <c r="N8" s="7"/>
      <c r="O8" s="26"/>
      <c r="P8" s="33"/>
      <c r="Q8" s="7"/>
      <c r="R8" s="16"/>
      <c r="S8" s="7"/>
      <c r="T8" s="26"/>
    </row>
    <row r="9" spans="1:20" x14ac:dyDescent="0.25">
      <c r="A9" s="54" t="s">
        <v>309</v>
      </c>
      <c r="B9" s="10"/>
      <c r="C9" s="62">
        <f>SUM(C7:C8)</f>
        <v>26466300</v>
      </c>
      <c r="D9" s="10"/>
      <c r="E9" s="27"/>
      <c r="F9" s="53"/>
      <c r="G9" s="10"/>
      <c r="H9" s="62">
        <f>SUM(H7:H8)</f>
        <v>0</v>
      </c>
      <c r="I9" s="10"/>
      <c r="J9" s="1"/>
      <c r="K9" s="34"/>
      <c r="L9" s="10"/>
      <c r="M9" s="62">
        <f>SUM(M7:M8)</f>
        <v>0</v>
      </c>
      <c r="N9" s="10"/>
      <c r="O9" s="27"/>
      <c r="P9" s="34"/>
      <c r="Q9" s="10"/>
      <c r="R9" s="62">
        <f>SUM(R7:R8)</f>
        <v>0</v>
      </c>
      <c r="S9" s="10"/>
      <c r="T9" s="27"/>
    </row>
    <row r="10" spans="1:20" x14ac:dyDescent="0.25">
      <c r="A10" s="33"/>
      <c r="B10" s="3"/>
      <c r="C10" s="16"/>
      <c r="D10" s="3"/>
      <c r="E10" s="26"/>
      <c r="F10" s="52"/>
      <c r="G10" s="3"/>
      <c r="H10" s="16"/>
      <c r="I10" s="3"/>
      <c r="J10" s="15"/>
      <c r="K10" s="12"/>
      <c r="L10" s="29"/>
      <c r="M10" s="13"/>
      <c r="N10" s="3"/>
      <c r="O10" s="30"/>
      <c r="P10" s="33"/>
      <c r="Q10" s="7"/>
      <c r="R10" s="16"/>
      <c r="S10" s="3"/>
      <c r="T10" s="26"/>
    </row>
    <row r="11" spans="1:20" x14ac:dyDescent="0.25">
      <c r="A11" s="33"/>
      <c r="B11" s="7"/>
      <c r="C11" s="16"/>
      <c r="D11" s="7"/>
      <c r="E11" s="26"/>
      <c r="F11" s="52"/>
      <c r="G11" s="7"/>
      <c r="H11" s="16"/>
      <c r="I11" s="7"/>
      <c r="J11" s="15"/>
      <c r="K11" s="5"/>
      <c r="L11" s="7"/>
      <c r="M11" s="15"/>
      <c r="N11" s="7"/>
      <c r="O11" s="26"/>
      <c r="P11" s="33"/>
      <c r="Q11" s="7"/>
      <c r="R11" s="16"/>
      <c r="S11" s="7"/>
      <c r="T11" s="26"/>
    </row>
    <row r="12" spans="1:20" x14ac:dyDescent="0.25">
      <c r="A12" s="54" t="s">
        <v>110</v>
      </c>
      <c r="B12" s="10"/>
      <c r="C12" s="62">
        <f>SUM(C10:C11)</f>
        <v>0</v>
      </c>
      <c r="D12" s="10"/>
      <c r="E12" s="27"/>
      <c r="F12" s="53"/>
      <c r="G12" s="10"/>
      <c r="H12" s="62">
        <f>SUM(H10:H11)</f>
        <v>0</v>
      </c>
      <c r="I12" s="10"/>
      <c r="J12" s="1"/>
      <c r="K12" s="34"/>
      <c r="L12" s="10"/>
      <c r="M12" s="62">
        <f>SUM(M10:M11)</f>
        <v>0</v>
      </c>
      <c r="N12" s="10"/>
      <c r="O12" s="27"/>
      <c r="P12" s="34"/>
      <c r="Q12" s="10"/>
      <c r="R12" s="62">
        <f>SUM(R10:R11)</f>
        <v>0</v>
      </c>
      <c r="S12" s="10"/>
      <c r="T12" s="27"/>
    </row>
    <row r="13" spans="1:20" x14ac:dyDescent="0.25">
      <c r="A13" s="33"/>
      <c r="B13" s="7"/>
      <c r="C13" s="16"/>
      <c r="D13" s="7"/>
      <c r="E13" s="26"/>
      <c r="F13" s="52"/>
      <c r="G13" s="7"/>
      <c r="H13" s="16"/>
      <c r="I13" s="7"/>
      <c r="J13" s="15"/>
      <c r="K13" s="5"/>
      <c r="L13" s="7"/>
      <c r="M13" s="15"/>
      <c r="N13" s="7"/>
      <c r="O13" s="26"/>
      <c r="P13" s="33"/>
      <c r="Q13" s="7"/>
      <c r="R13" s="16"/>
      <c r="S13" s="7"/>
      <c r="T13" s="26"/>
    </row>
    <row r="14" spans="1:20" x14ac:dyDescent="0.25">
      <c r="A14" s="33"/>
      <c r="B14" s="7"/>
      <c r="C14" s="16"/>
      <c r="D14" s="7"/>
      <c r="E14" s="26"/>
      <c r="F14" s="52"/>
      <c r="G14" s="7"/>
      <c r="H14" s="16"/>
      <c r="I14" s="7"/>
      <c r="J14" s="15"/>
      <c r="K14" s="5"/>
      <c r="L14" s="7"/>
      <c r="M14" s="15"/>
      <c r="N14" s="7"/>
      <c r="O14" s="26"/>
      <c r="P14" s="33"/>
      <c r="Q14" s="7"/>
      <c r="R14" s="16"/>
      <c r="S14" s="7"/>
      <c r="T14" s="26"/>
    </row>
    <row r="15" spans="1:20" x14ac:dyDescent="0.25">
      <c r="A15" s="33"/>
      <c r="B15" s="7"/>
      <c r="C15" s="16"/>
      <c r="D15" s="7"/>
      <c r="E15" s="26"/>
      <c r="F15" s="52"/>
      <c r="G15" s="7"/>
      <c r="H15" s="16"/>
      <c r="I15" s="7"/>
      <c r="J15" s="15"/>
      <c r="K15" s="5"/>
      <c r="L15" s="7"/>
      <c r="M15" s="15"/>
      <c r="N15" s="7"/>
      <c r="O15" s="26"/>
      <c r="P15" s="33"/>
      <c r="Q15" s="7"/>
      <c r="R15" s="16"/>
      <c r="S15" s="7"/>
      <c r="T15" s="26"/>
    </row>
    <row r="16" spans="1:20" x14ac:dyDescent="0.25">
      <c r="A16" s="33"/>
      <c r="B16" s="7"/>
      <c r="C16" s="16"/>
      <c r="D16" s="7"/>
      <c r="E16" s="26"/>
      <c r="F16" s="52"/>
      <c r="G16" s="7"/>
      <c r="H16" s="16"/>
      <c r="I16" s="7"/>
      <c r="J16" s="15"/>
      <c r="K16" s="5"/>
      <c r="L16" s="7"/>
      <c r="M16" s="15"/>
      <c r="N16" s="7"/>
      <c r="O16" s="26"/>
      <c r="P16" s="33"/>
      <c r="Q16" s="7"/>
      <c r="R16" s="16"/>
      <c r="S16" s="7"/>
      <c r="T16" s="26"/>
    </row>
    <row r="17" spans="1:20" x14ac:dyDescent="0.25">
      <c r="A17" s="33"/>
      <c r="B17" s="7"/>
      <c r="C17" s="16"/>
      <c r="D17" s="7"/>
      <c r="E17" s="26"/>
      <c r="F17" s="52"/>
      <c r="G17" s="7"/>
      <c r="H17" s="16"/>
      <c r="I17" s="7"/>
      <c r="J17" s="15"/>
      <c r="K17" s="5"/>
      <c r="L17" s="7"/>
      <c r="M17" s="15"/>
      <c r="N17" s="7"/>
      <c r="O17" s="26"/>
      <c r="P17" s="33"/>
      <c r="Q17" s="7"/>
      <c r="R17" s="16"/>
      <c r="S17" s="7"/>
      <c r="T17" s="26"/>
    </row>
    <row r="18" spans="1:20" x14ac:dyDescent="0.25">
      <c r="A18" s="33"/>
      <c r="B18" s="7"/>
      <c r="C18" s="16"/>
      <c r="D18" s="7"/>
      <c r="E18" s="26"/>
      <c r="F18" s="52"/>
      <c r="G18" s="7"/>
      <c r="H18" s="16"/>
      <c r="I18" s="7"/>
      <c r="J18" s="15"/>
      <c r="K18" s="5"/>
      <c r="L18" s="7"/>
      <c r="M18" s="15"/>
      <c r="N18" s="7"/>
      <c r="O18" s="26"/>
      <c r="P18" s="33"/>
      <c r="Q18" s="7"/>
      <c r="R18" s="16"/>
      <c r="S18" s="7"/>
      <c r="T18" s="26"/>
    </row>
    <row r="19" spans="1:20" x14ac:dyDescent="0.25">
      <c r="A19" s="33"/>
      <c r="B19" s="7"/>
      <c r="C19" s="16"/>
      <c r="D19" s="7"/>
      <c r="E19" s="26"/>
      <c r="F19" s="52"/>
      <c r="G19" s="7"/>
      <c r="H19" s="16"/>
      <c r="I19" s="7"/>
      <c r="J19" s="15"/>
      <c r="K19" s="5"/>
      <c r="L19" s="7"/>
      <c r="M19" s="15"/>
      <c r="N19" s="7"/>
      <c r="O19" s="26"/>
      <c r="P19" s="33"/>
      <c r="Q19" s="7"/>
      <c r="R19" s="16"/>
      <c r="S19" s="7"/>
      <c r="T19" s="26"/>
    </row>
    <row r="20" spans="1:20" x14ac:dyDescent="0.25">
      <c r="A20" s="33"/>
      <c r="B20" s="7"/>
      <c r="C20" s="16"/>
      <c r="D20" s="7"/>
      <c r="E20" s="26"/>
      <c r="F20" s="52"/>
      <c r="G20" s="7"/>
      <c r="H20" s="16"/>
      <c r="I20" s="7"/>
      <c r="J20" s="15"/>
      <c r="K20" s="5"/>
      <c r="L20" s="7"/>
      <c r="M20" s="15"/>
      <c r="N20" s="7"/>
      <c r="O20" s="26"/>
      <c r="P20" s="33"/>
      <c r="Q20" s="7"/>
      <c r="R20" s="16"/>
      <c r="S20" s="7"/>
      <c r="T20" s="26"/>
    </row>
    <row r="21" spans="1:20" x14ac:dyDescent="0.25">
      <c r="A21" s="33"/>
      <c r="B21" s="7"/>
      <c r="C21" s="16"/>
      <c r="D21" s="7"/>
      <c r="E21" s="26"/>
      <c r="F21" s="52"/>
      <c r="G21" s="7"/>
      <c r="H21" s="16"/>
      <c r="I21" s="7"/>
      <c r="J21" s="15"/>
      <c r="K21" s="5"/>
      <c r="L21" s="7"/>
      <c r="M21" s="15"/>
      <c r="N21" s="7"/>
      <c r="O21" s="26"/>
      <c r="P21" s="33"/>
      <c r="Q21" s="7"/>
      <c r="R21" s="16"/>
      <c r="S21" s="7"/>
      <c r="T21" s="26"/>
    </row>
    <row r="22" spans="1:20" x14ac:dyDescent="0.25">
      <c r="A22" s="33"/>
      <c r="B22" s="7"/>
      <c r="C22" s="16"/>
      <c r="D22" s="7"/>
      <c r="E22" s="26"/>
      <c r="F22" s="52"/>
      <c r="G22" s="7"/>
      <c r="H22" s="16"/>
      <c r="I22" s="7"/>
      <c r="J22" s="15"/>
      <c r="K22" s="5"/>
      <c r="L22" s="7"/>
      <c r="M22" s="15"/>
      <c r="N22" s="7"/>
      <c r="O22" s="26"/>
      <c r="P22" s="33"/>
      <c r="Q22" s="7"/>
      <c r="R22" s="16"/>
      <c r="S22" s="7"/>
      <c r="T22" s="26"/>
    </row>
    <row r="23" spans="1:20" x14ac:dyDescent="0.25">
      <c r="A23" s="33"/>
      <c r="B23" s="7"/>
      <c r="C23" s="16"/>
      <c r="D23" s="7"/>
      <c r="E23" s="26"/>
      <c r="F23" s="52"/>
      <c r="G23" s="7"/>
      <c r="H23" s="16"/>
      <c r="I23" s="7"/>
      <c r="J23" s="15"/>
      <c r="K23" s="5"/>
      <c r="L23" s="7"/>
      <c r="M23" s="15"/>
      <c r="N23" s="7"/>
      <c r="O23" s="26"/>
      <c r="P23" s="33"/>
      <c r="Q23" s="7"/>
      <c r="R23" s="16"/>
      <c r="S23" s="7"/>
      <c r="T23" s="26"/>
    </row>
    <row r="24" spans="1:20" x14ac:dyDescent="0.25">
      <c r="A24" s="33"/>
      <c r="B24" s="7"/>
      <c r="C24" s="16"/>
      <c r="D24" s="7"/>
      <c r="E24" s="26"/>
      <c r="F24" s="52"/>
      <c r="G24" s="7"/>
      <c r="H24" s="16"/>
      <c r="I24" s="7"/>
      <c r="J24" s="15"/>
      <c r="K24" s="5"/>
      <c r="L24" s="7"/>
      <c r="M24" s="15"/>
      <c r="N24" s="7"/>
      <c r="O24" s="26"/>
      <c r="P24" s="33"/>
      <c r="Q24" s="7"/>
      <c r="R24" s="16"/>
      <c r="S24" s="7"/>
      <c r="T24" s="26"/>
    </row>
    <row r="25" spans="1:20" x14ac:dyDescent="0.25">
      <c r="A25" s="33"/>
      <c r="B25" s="7"/>
      <c r="C25" s="16"/>
      <c r="D25" s="7"/>
      <c r="E25" s="26"/>
      <c r="F25" s="52"/>
      <c r="G25" s="7"/>
      <c r="H25" s="16"/>
      <c r="I25" s="7"/>
      <c r="J25" s="15"/>
      <c r="K25" s="5"/>
      <c r="L25" s="7"/>
      <c r="M25" s="15"/>
      <c r="N25" s="7"/>
      <c r="O25" s="26"/>
      <c r="P25" s="33"/>
      <c r="Q25" s="7"/>
      <c r="R25" s="16"/>
      <c r="S25" s="7"/>
      <c r="T25" s="26"/>
    </row>
    <row r="26" spans="1:20" x14ac:dyDescent="0.25">
      <c r="A26" s="33"/>
      <c r="B26" s="7"/>
      <c r="C26" s="16"/>
      <c r="D26" s="7"/>
      <c r="E26" s="26"/>
      <c r="F26" s="52"/>
      <c r="G26" s="7"/>
      <c r="H26" s="16"/>
      <c r="I26" s="7"/>
      <c r="J26" s="15"/>
      <c r="K26" s="5"/>
      <c r="L26" s="7"/>
      <c r="M26" s="15"/>
      <c r="N26" s="7"/>
      <c r="O26" s="26"/>
      <c r="P26" s="33"/>
      <c r="Q26" s="7"/>
      <c r="R26" s="16"/>
      <c r="S26" s="7"/>
      <c r="T26" s="26"/>
    </row>
    <row r="27" spans="1:20" x14ac:dyDescent="0.25">
      <c r="A27" s="33"/>
      <c r="B27" s="7"/>
      <c r="C27" s="16"/>
      <c r="D27" s="7"/>
      <c r="E27" s="26"/>
      <c r="F27" s="52"/>
      <c r="G27" s="7"/>
      <c r="H27" s="16"/>
      <c r="I27" s="7"/>
      <c r="J27" s="15"/>
      <c r="K27" s="5"/>
      <c r="L27" s="7"/>
      <c r="M27" s="15"/>
      <c r="N27" s="7"/>
      <c r="O27" s="26"/>
      <c r="P27" s="33"/>
      <c r="Q27" s="7"/>
      <c r="R27" s="16"/>
      <c r="S27" s="7"/>
      <c r="T27" s="26"/>
    </row>
    <row r="28" spans="1:20" x14ac:dyDescent="0.25">
      <c r="A28" s="33"/>
      <c r="B28" s="7"/>
      <c r="C28" s="16"/>
      <c r="D28" s="7"/>
      <c r="E28" s="26"/>
      <c r="F28" s="52"/>
      <c r="G28" s="7"/>
      <c r="H28" s="16"/>
      <c r="I28" s="7"/>
      <c r="J28" s="15"/>
      <c r="K28" s="5"/>
      <c r="L28" s="7"/>
      <c r="M28" s="15"/>
      <c r="N28" s="7"/>
      <c r="O28" s="26"/>
      <c r="P28" s="33"/>
      <c r="Q28" s="7"/>
      <c r="R28" s="16"/>
      <c r="S28" s="7"/>
      <c r="T28" s="26"/>
    </row>
    <row r="29" spans="1:20" x14ac:dyDescent="0.25">
      <c r="A29" s="33"/>
      <c r="B29" s="7"/>
      <c r="C29" s="16"/>
      <c r="D29" s="7"/>
      <c r="E29" s="26"/>
      <c r="F29" s="52"/>
      <c r="G29" s="7"/>
      <c r="H29" s="16"/>
      <c r="I29" s="7"/>
      <c r="J29" s="15"/>
      <c r="K29" s="5"/>
      <c r="L29" s="7"/>
      <c r="M29" s="15"/>
      <c r="N29" s="7"/>
      <c r="O29" s="26"/>
      <c r="P29" s="33"/>
      <c r="Q29" s="7"/>
      <c r="R29" s="16"/>
      <c r="S29" s="7"/>
      <c r="T29" s="26"/>
    </row>
    <row r="30" spans="1:20" x14ac:dyDescent="0.25">
      <c r="A30" s="33"/>
      <c r="B30" s="7"/>
      <c r="C30" s="16"/>
      <c r="D30" s="7"/>
      <c r="E30" s="26"/>
      <c r="F30" s="52"/>
      <c r="G30" s="7"/>
      <c r="H30" s="16"/>
      <c r="I30" s="7"/>
      <c r="J30" s="15"/>
      <c r="K30" s="5"/>
      <c r="L30" s="7"/>
      <c r="M30" s="15"/>
      <c r="N30" s="7"/>
      <c r="O30" s="26"/>
      <c r="P30" s="33"/>
      <c r="Q30" s="7"/>
      <c r="R30" s="16"/>
      <c r="S30" s="7"/>
      <c r="T30" s="26"/>
    </row>
    <row r="31" spans="1:20" x14ac:dyDescent="0.25">
      <c r="A31" s="33"/>
      <c r="B31" s="7"/>
      <c r="C31" s="16"/>
      <c r="D31" s="7"/>
      <c r="E31" s="26"/>
      <c r="F31" s="52"/>
      <c r="G31" s="7"/>
      <c r="H31" s="16"/>
      <c r="I31" s="7"/>
      <c r="J31" s="15"/>
      <c r="K31" s="5"/>
      <c r="L31" s="7"/>
      <c r="M31" s="15"/>
      <c r="N31" s="7"/>
      <c r="O31" s="26"/>
      <c r="P31" s="33"/>
      <c r="Q31" s="7"/>
      <c r="R31" s="16"/>
      <c r="S31" s="7"/>
      <c r="T31" s="26"/>
    </row>
    <row r="32" spans="1:20" x14ac:dyDescent="0.25">
      <c r="A32" s="33"/>
      <c r="B32" s="7"/>
      <c r="C32" s="16"/>
      <c r="D32" s="7"/>
      <c r="E32" s="26"/>
      <c r="F32" s="52"/>
      <c r="G32" s="7"/>
      <c r="H32" s="16"/>
      <c r="I32" s="7"/>
      <c r="J32" s="15"/>
      <c r="K32" s="5"/>
      <c r="L32" s="7"/>
      <c r="M32" s="15"/>
      <c r="N32" s="7"/>
      <c r="O32" s="26"/>
      <c r="P32" s="33"/>
      <c r="Q32" s="7"/>
      <c r="R32" s="16"/>
      <c r="S32" s="7"/>
      <c r="T32" s="26"/>
    </row>
    <row r="33" spans="1:20" x14ac:dyDescent="0.25">
      <c r="A33" s="33"/>
      <c r="B33" s="7"/>
      <c r="C33" s="16"/>
      <c r="D33" s="7"/>
      <c r="E33" s="26"/>
      <c r="F33" s="52"/>
      <c r="G33" s="7"/>
      <c r="H33" s="16"/>
      <c r="I33" s="7"/>
      <c r="J33" s="15"/>
      <c r="K33" s="5"/>
      <c r="L33" s="7"/>
      <c r="M33" s="15"/>
      <c r="N33" s="7"/>
      <c r="O33" s="26"/>
      <c r="P33" s="33"/>
      <c r="Q33" s="7"/>
      <c r="R33" s="16"/>
      <c r="S33" s="7"/>
      <c r="T33" s="26"/>
    </row>
    <row r="34" spans="1:20" x14ac:dyDescent="0.25">
      <c r="A34" s="33"/>
      <c r="B34" s="7"/>
      <c r="C34" s="16"/>
      <c r="D34" s="7"/>
      <c r="E34" s="26"/>
      <c r="F34" s="52"/>
      <c r="G34" s="7"/>
      <c r="H34" s="16"/>
      <c r="I34" s="7"/>
      <c r="J34" s="15"/>
      <c r="K34" s="5"/>
      <c r="L34" s="7"/>
      <c r="M34" s="15"/>
      <c r="N34" s="7"/>
      <c r="O34" s="26"/>
      <c r="P34" s="33"/>
      <c r="Q34" s="7"/>
      <c r="R34" s="16"/>
      <c r="S34" s="7"/>
      <c r="T34" s="26"/>
    </row>
    <row r="35" spans="1:20" x14ac:dyDescent="0.25">
      <c r="A35" s="33"/>
      <c r="B35" s="7"/>
      <c r="C35" s="16"/>
      <c r="D35" s="7"/>
      <c r="E35" s="26"/>
      <c r="F35" s="52"/>
      <c r="G35" s="7"/>
      <c r="H35" s="16"/>
      <c r="I35" s="7"/>
      <c r="J35" s="15"/>
      <c r="K35" s="5"/>
      <c r="L35" s="7"/>
      <c r="M35" s="15"/>
      <c r="N35" s="7"/>
      <c r="O35" s="26"/>
      <c r="P35" s="33"/>
      <c r="Q35" s="7"/>
      <c r="R35" s="16"/>
      <c r="S35" s="7"/>
      <c r="T35" s="26"/>
    </row>
    <row r="36" spans="1:20" x14ac:dyDescent="0.25">
      <c r="A36" s="33"/>
      <c r="B36" s="7"/>
      <c r="C36" s="16"/>
      <c r="D36" s="7"/>
      <c r="E36" s="26"/>
      <c r="F36" s="52"/>
      <c r="G36" s="7"/>
      <c r="H36" s="16"/>
      <c r="I36" s="7"/>
      <c r="J36" s="15"/>
      <c r="K36" s="5"/>
      <c r="L36" s="7"/>
      <c r="M36" s="15"/>
      <c r="N36" s="7"/>
      <c r="O36" s="26"/>
      <c r="P36" s="33"/>
      <c r="Q36" s="7"/>
      <c r="R36" s="16"/>
      <c r="S36" s="7"/>
      <c r="T36" s="26"/>
    </row>
    <row r="37" spans="1:20" x14ac:dyDescent="0.25">
      <c r="A37" s="33"/>
      <c r="B37" s="7"/>
      <c r="C37" s="16"/>
      <c r="D37" s="7"/>
      <c r="E37" s="26"/>
      <c r="F37" s="52"/>
      <c r="G37" s="7"/>
      <c r="H37" s="16"/>
      <c r="I37" s="7"/>
      <c r="J37" s="15"/>
      <c r="K37" s="5"/>
      <c r="L37" s="7"/>
      <c r="M37" s="15"/>
      <c r="N37" s="7"/>
      <c r="O37" s="26"/>
      <c r="P37" s="33"/>
      <c r="Q37" s="7"/>
      <c r="R37" s="16"/>
      <c r="S37" s="7"/>
      <c r="T37" s="26"/>
    </row>
    <row r="38" spans="1:20" x14ac:dyDescent="0.25">
      <c r="A38" s="33"/>
      <c r="B38" s="7"/>
      <c r="C38" s="16"/>
      <c r="D38" s="7"/>
      <c r="E38" s="26"/>
      <c r="F38" s="52"/>
      <c r="G38" s="7"/>
      <c r="H38" s="16"/>
      <c r="I38" s="7"/>
      <c r="J38" s="15"/>
      <c r="K38" s="5"/>
      <c r="L38" s="7"/>
      <c r="M38" s="15"/>
      <c r="N38" s="7"/>
      <c r="O38" s="26"/>
      <c r="P38" s="33"/>
      <c r="Q38" s="7"/>
      <c r="R38" s="16"/>
      <c r="S38" s="7"/>
      <c r="T38" s="26"/>
    </row>
    <row r="39" spans="1:20" x14ac:dyDescent="0.25">
      <c r="A39" s="33"/>
      <c r="B39" s="7"/>
      <c r="C39" s="16"/>
      <c r="D39" s="7"/>
      <c r="E39" s="26"/>
      <c r="F39" s="52"/>
      <c r="G39" s="7"/>
      <c r="H39" s="16"/>
      <c r="I39" s="7"/>
      <c r="J39" s="15"/>
      <c r="K39" s="5"/>
      <c r="L39" s="7"/>
      <c r="M39" s="15"/>
      <c r="N39" s="7"/>
      <c r="O39" s="26"/>
      <c r="P39" s="33"/>
      <c r="Q39" s="7"/>
      <c r="R39" s="16"/>
      <c r="S39" s="7"/>
      <c r="T39" s="26"/>
    </row>
    <row r="40" spans="1:20" x14ac:dyDescent="0.25">
      <c r="A40" s="33"/>
      <c r="B40" s="7"/>
      <c r="C40" s="16"/>
      <c r="D40" s="7"/>
      <c r="E40" s="26"/>
      <c r="F40" s="52"/>
      <c r="G40" s="7"/>
      <c r="H40" s="16"/>
      <c r="I40" s="7"/>
      <c r="J40" s="15"/>
      <c r="K40" s="5"/>
      <c r="L40" s="7"/>
      <c r="M40" s="15"/>
      <c r="N40" s="7"/>
      <c r="O40" s="26"/>
      <c r="P40" s="33"/>
      <c r="Q40" s="7"/>
      <c r="R40" s="16"/>
      <c r="S40" s="7"/>
      <c r="T40" s="26"/>
    </row>
    <row r="41" spans="1:20" x14ac:dyDescent="0.25">
      <c r="A41" s="33"/>
      <c r="B41" s="7"/>
      <c r="C41" s="16"/>
      <c r="D41" s="7"/>
      <c r="E41" s="26"/>
      <c r="F41" s="52"/>
      <c r="G41" s="7"/>
      <c r="H41" s="16"/>
      <c r="I41" s="7"/>
      <c r="J41" s="15"/>
      <c r="K41" s="5"/>
      <c r="L41" s="7"/>
      <c r="M41" s="15"/>
      <c r="N41" s="7"/>
      <c r="O41" s="26"/>
      <c r="P41" s="33"/>
      <c r="Q41" s="7"/>
      <c r="R41" s="16"/>
      <c r="S41" s="7"/>
      <c r="T41" s="26"/>
    </row>
    <row r="42" spans="1:20" x14ac:dyDescent="0.25">
      <c r="A42" s="33"/>
      <c r="B42" s="7"/>
      <c r="C42" s="16"/>
      <c r="D42" s="7"/>
      <c r="E42" s="26"/>
      <c r="F42" s="52"/>
      <c r="G42" s="7"/>
      <c r="H42" s="16"/>
      <c r="I42" s="7"/>
      <c r="J42" s="15"/>
      <c r="K42" s="5"/>
      <c r="L42" s="7"/>
      <c r="M42" s="15"/>
      <c r="N42" s="7"/>
      <c r="O42" s="26"/>
      <c r="P42" s="33"/>
      <c r="Q42" s="7"/>
      <c r="R42" s="16"/>
      <c r="S42" s="7"/>
      <c r="T42" s="26"/>
    </row>
    <row r="43" spans="1:20" x14ac:dyDescent="0.25">
      <c r="A43" s="33"/>
      <c r="B43" s="7"/>
      <c r="C43" s="16"/>
      <c r="D43" s="7"/>
      <c r="E43" s="26"/>
      <c r="F43" s="52"/>
      <c r="G43" s="7"/>
      <c r="H43" s="16"/>
      <c r="I43" s="7"/>
      <c r="J43" s="15"/>
      <c r="K43" s="5"/>
      <c r="L43" s="7"/>
      <c r="M43" s="15"/>
      <c r="N43" s="7"/>
      <c r="O43" s="26"/>
      <c r="P43" s="33"/>
      <c r="Q43" s="7"/>
      <c r="R43" s="16"/>
      <c r="S43" s="7"/>
      <c r="T43" s="26"/>
    </row>
    <row r="44" spans="1:20" x14ac:dyDescent="0.25">
      <c r="A44" s="33"/>
      <c r="B44" s="7"/>
      <c r="C44" s="16"/>
      <c r="D44" s="7"/>
      <c r="E44" s="26"/>
      <c r="F44" s="52"/>
      <c r="G44" s="7"/>
      <c r="H44" s="16"/>
      <c r="I44" s="7"/>
      <c r="J44" s="15"/>
      <c r="K44" s="5"/>
      <c r="L44" s="7"/>
      <c r="M44" s="15"/>
      <c r="N44" s="7"/>
      <c r="O44" s="26"/>
      <c r="P44" s="33"/>
      <c r="Q44" s="7"/>
      <c r="R44" s="16"/>
      <c r="S44" s="7"/>
      <c r="T44" s="26"/>
    </row>
    <row r="45" spans="1:20" x14ac:dyDescent="0.25">
      <c r="A45" s="33"/>
      <c r="B45" s="7"/>
      <c r="C45" s="16"/>
      <c r="D45" s="7"/>
      <c r="E45" s="26"/>
      <c r="F45" s="52"/>
      <c r="G45" s="7"/>
      <c r="H45" s="16"/>
      <c r="I45" s="7"/>
      <c r="J45" s="15"/>
      <c r="K45" s="5"/>
      <c r="L45" s="7"/>
      <c r="M45" s="15"/>
      <c r="N45" s="7"/>
      <c r="O45" s="26"/>
      <c r="P45" s="33"/>
      <c r="Q45" s="7"/>
      <c r="R45" s="16"/>
      <c r="S45" s="7"/>
      <c r="T45" s="26"/>
    </row>
    <row r="46" spans="1:20" x14ac:dyDescent="0.25">
      <c r="A46" s="33"/>
      <c r="B46" s="7"/>
      <c r="C46" s="16"/>
      <c r="D46" s="7"/>
      <c r="E46" s="26"/>
      <c r="F46" s="52"/>
      <c r="G46" s="7"/>
      <c r="H46" s="16"/>
      <c r="I46" s="7"/>
      <c r="J46" s="15"/>
      <c r="K46" s="5"/>
      <c r="L46" s="7"/>
      <c r="M46" s="15"/>
      <c r="N46" s="7"/>
      <c r="O46" s="26"/>
      <c r="P46" s="33"/>
      <c r="Q46" s="7"/>
      <c r="R46" s="16"/>
      <c r="S46" s="7"/>
      <c r="T46" s="26"/>
    </row>
    <row r="47" spans="1:20" x14ac:dyDescent="0.25">
      <c r="A47" s="33"/>
      <c r="B47" s="7"/>
      <c r="C47" s="16"/>
      <c r="D47" s="7"/>
      <c r="E47" s="26"/>
      <c r="F47" s="52"/>
      <c r="G47" s="7"/>
      <c r="H47" s="16"/>
      <c r="I47" s="7"/>
      <c r="J47" s="15"/>
      <c r="K47" s="5"/>
      <c r="L47" s="7"/>
      <c r="M47" s="15"/>
      <c r="N47" s="7"/>
      <c r="O47" s="26"/>
      <c r="P47" s="33"/>
      <c r="Q47" s="7"/>
      <c r="R47" s="16"/>
      <c r="S47" s="7"/>
      <c r="T47" s="26"/>
    </row>
    <row r="48" spans="1:20" x14ac:dyDescent="0.25">
      <c r="A48" s="33"/>
      <c r="B48" s="7"/>
      <c r="C48" s="16"/>
      <c r="D48" s="7"/>
      <c r="E48" s="26"/>
      <c r="F48" s="52"/>
      <c r="G48" s="7"/>
      <c r="H48" s="16"/>
      <c r="I48" s="7"/>
      <c r="J48" s="15"/>
      <c r="K48" s="5"/>
      <c r="L48" s="7"/>
      <c r="M48" s="15"/>
      <c r="N48" s="7"/>
      <c r="O48" s="26"/>
      <c r="P48" s="33"/>
      <c r="Q48" s="7"/>
      <c r="R48" s="16"/>
      <c r="S48" s="7"/>
      <c r="T48" s="26"/>
    </row>
    <row r="49" spans="1:20" x14ac:dyDescent="0.25">
      <c r="A49" s="33"/>
      <c r="B49" s="7"/>
      <c r="C49" s="16"/>
      <c r="D49" s="7"/>
      <c r="E49" s="26"/>
      <c r="F49" s="52"/>
      <c r="G49" s="7"/>
      <c r="H49" s="16"/>
      <c r="I49" s="7"/>
      <c r="J49" s="15"/>
      <c r="K49" s="5"/>
      <c r="L49" s="7"/>
      <c r="M49" s="15"/>
      <c r="N49" s="7"/>
      <c r="O49" s="26"/>
      <c r="P49" s="33"/>
      <c r="Q49" s="7"/>
      <c r="R49" s="16"/>
      <c r="S49" s="7"/>
      <c r="T49" s="26"/>
    </row>
    <row r="50" spans="1:20" x14ac:dyDescent="0.25">
      <c r="A50" s="34"/>
      <c r="B50" s="10"/>
      <c r="C50" s="11"/>
      <c r="D50" s="10"/>
      <c r="E50" s="27"/>
      <c r="F50" s="53"/>
      <c r="G50" s="10"/>
      <c r="H50" s="11"/>
      <c r="I50" s="10"/>
      <c r="J50" s="1"/>
      <c r="K50" s="9"/>
      <c r="L50" s="10"/>
      <c r="M50" s="1"/>
      <c r="N50" s="10"/>
      <c r="O50" s="27"/>
      <c r="P50" s="34"/>
      <c r="Q50" s="10"/>
      <c r="R50" s="11"/>
      <c r="S50" s="10"/>
      <c r="T50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selection activeCell="L16" sqref="L16"/>
    </sheetView>
  </sheetViews>
  <sheetFormatPr defaultRowHeight="15" x14ac:dyDescent="0.25"/>
  <cols>
    <col min="1" max="1" width="12.7109375" style="39" customWidth="1"/>
    <col min="2" max="2" width="15.5703125" customWidth="1"/>
    <col min="3" max="3" width="14.28515625" style="4" customWidth="1"/>
    <col min="4" max="4" width="15.42578125" customWidth="1"/>
    <col min="5" max="5" width="7.85546875" customWidth="1"/>
    <col min="6" max="6" width="10" customWidth="1"/>
    <col min="7" max="8" width="14.28515625" customWidth="1"/>
    <col min="9" max="9" width="10.7109375" customWidth="1"/>
    <col min="10" max="10" width="7.42578125" customWidth="1"/>
    <col min="11" max="11" width="8.7109375" style="35" customWidth="1"/>
    <col min="12" max="12" width="11.42578125" customWidth="1"/>
    <col min="13" max="13" width="9.42578125" style="4" customWidth="1"/>
    <col min="14" max="14" width="13.140625" customWidth="1"/>
    <col min="15" max="15" width="7.5703125" customWidth="1"/>
    <col min="16" max="16" width="10.7109375" style="35" bestFit="1" customWidth="1"/>
    <col min="17" max="17" width="9.85546875" customWidth="1"/>
    <col min="18" max="18" width="13.42578125" style="4" bestFit="1" customWidth="1"/>
    <col min="19" max="19" width="15.5703125" customWidth="1"/>
    <col min="20" max="20" width="7.140625" customWidth="1"/>
  </cols>
  <sheetData>
    <row r="2" spans="1:20" ht="21" x14ac:dyDescent="0.35">
      <c r="A2" s="269" t="s">
        <v>529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42">
        <v>44033</v>
      </c>
      <c r="B5" s="3" t="s">
        <v>544</v>
      </c>
      <c r="C5" s="16">
        <v>7882003</v>
      </c>
      <c r="D5" s="3" t="s">
        <v>140</v>
      </c>
      <c r="E5" s="26" t="s">
        <v>250</v>
      </c>
      <c r="F5" s="15"/>
      <c r="G5" s="3"/>
      <c r="H5" s="15"/>
      <c r="I5" s="3"/>
      <c r="J5" s="3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/>
      <c r="B6" s="7"/>
      <c r="C6" s="16"/>
      <c r="D6" s="7"/>
      <c r="E6" s="26"/>
      <c r="F6" s="15"/>
      <c r="G6" s="7"/>
      <c r="H6" s="15"/>
      <c r="I6" s="7"/>
      <c r="J6" s="7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511</v>
      </c>
      <c r="B7" s="10"/>
      <c r="C7" s="62">
        <f>SUM(C5:C6)</f>
        <v>7882003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7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7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7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7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7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7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7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7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7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7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7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7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7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7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7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7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7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7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7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7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7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7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15"/>
      <c r="G30" s="7"/>
      <c r="H30" s="15"/>
      <c r="I30" s="7"/>
      <c r="J30" s="7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15"/>
      <c r="G31" s="7"/>
      <c r="H31" s="15"/>
      <c r="I31" s="7"/>
      <c r="J31" s="7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15"/>
      <c r="G32" s="7"/>
      <c r="H32" s="15"/>
      <c r="I32" s="7"/>
      <c r="J32" s="7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15"/>
      <c r="G33" s="7"/>
      <c r="H33" s="15"/>
      <c r="I33" s="7"/>
      <c r="J33" s="7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15"/>
      <c r="G34" s="7"/>
      <c r="H34" s="15"/>
      <c r="I34" s="7"/>
      <c r="J34" s="7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15"/>
      <c r="G35" s="7"/>
      <c r="H35" s="15"/>
      <c r="I35" s="7"/>
      <c r="J35" s="7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15"/>
      <c r="G36" s="7"/>
      <c r="H36" s="15"/>
      <c r="I36" s="7"/>
      <c r="J36" s="7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15"/>
      <c r="G37" s="7"/>
      <c r="H37" s="15"/>
      <c r="I37" s="7"/>
      <c r="J37" s="7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15"/>
      <c r="G38" s="7"/>
      <c r="H38" s="15"/>
      <c r="I38" s="7"/>
      <c r="J38" s="7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15"/>
      <c r="G39" s="7"/>
      <c r="H39" s="15"/>
      <c r="I39" s="7"/>
      <c r="J39" s="7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15"/>
      <c r="G40" s="7"/>
      <c r="H40" s="15"/>
      <c r="I40" s="7"/>
      <c r="J40" s="7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15"/>
      <c r="G41" s="7"/>
      <c r="H41" s="15"/>
      <c r="I41" s="7"/>
      <c r="J41" s="7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15"/>
      <c r="G42" s="7"/>
      <c r="H42" s="15"/>
      <c r="I42" s="7"/>
      <c r="J42" s="7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15"/>
      <c r="G43" s="7"/>
      <c r="H43" s="15"/>
      <c r="I43" s="7"/>
      <c r="J43" s="7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15"/>
      <c r="G44" s="7"/>
      <c r="H44" s="15"/>
      <c r="I44" s="7"/>
      <c r="J44" s="7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8"/>
      <c r="B45" s="10"/>
      <c r="C45" s="11"/>
      <c r="D45" s="10"/>
      <c r="E45" s="27"/>
      <c r="F45" s="1"/>
      <c r="G45" s="10"/>
      <c r="H45" s="1"/>
      <c r="I45" s="10"/>
      <c r="J45" s="10"/>
      <c r="K45" s="34"/>
      <c r="L45" s="10"/>
      <c r="M45" s="11"/>
      <c r="N45" s="10"/>
      <c r="O45" s="27"/>
      <c r="P45" s="34"/>
      <c r="Q45" s="10"/>
      <c r="R45" s="11"/>
      <c r="S45" s="10"/>
      <c r="T45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topLeftCell="A2" workbookViewId="0">
      <selection activeCell="J24" sqref="J24"/>
    </sheetView>
  </sheetViews>
  <sheetFormatPr defaultRowHeight="15" x14ac:dyDescent="0.25"/>
  <cols>
    <col min="1" max="1" width="12.7109375" style="39" customWidth="1"/>
    <col min="2" max="2" width="15.5703125" customWidth="1"/>
    <col min="3" max="3" width="14.28515625" style="4" customWidth="1"/>
    <col min="4" max="4" width="15.42578125" customWidth="1"/>
    <col min="5" max="5" width="7.85546875" customWidth="1"/>
    <col min="6" max="6" width="10" customWidth="1"/>
    <col min="7" max="8" width="14.28515625" customWidth="1"/>
    <col min="9" max="9" width="12.28515625" customWidth="1"/>
    <col min="10" max="10" width="7.42578125" customWidth="1"/>
    <col min="11" max="11" width="8.7109375" style="35" customWidth="1"/>
    <col min="12" max="12" width="11.42578125" customWidth="1"/>
    <col min="13" max="13" width="9.42578125" style="4" customWidth="1"/>
    <col min="14" max="14" width="13.140625" customWidth="1"/>
    <col min="15" max="15" width="7.5703125" customWidth="1"/>
    <col min="16" max="16" width="10.7109375" style="35" bestFit="1" customWidth="1"/>
    <col min="17" max="17" width="9.85546875" customWidth="1"/>
    <col min="18" max="18" width="13.42578125" style="4" bestFit="1" customWidth="1"/>
    <col min="19" max="19" width="15.5703125" customWidth="1"/>
    <col min="20" max="20" width="7.140625" customWidth="1"/>
  </cols>
  <sheetData>
    <row r="2" spans="1:20" ht="21" x14ac:dyDescent="0.35">
      <c r="A2" s="269" t="s">
        <v>530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/>
      <c r="B5" s="3"/>
      <c r="C5" s="16"/>
      <c r="D5" s="3"/>
      <c r="E5" s="26"/>
      <c r="F5" s="15"/>
      <c r="G5" s="3"/>
      <c r="H5" s="15"/>
      <c r="I5" s="3"/>
      <c r="J5" s="3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/>
      <c r="B6" s="7"/>
      <c r="C6" s="16"/>
      <c r="D6" s="7"/>
      <c r="E6" s="26"/>
      <c r="F6" s="15"/>
      <c r="G6" s="7"/>
      <c r="H6" s="15"/>
      <c r="I6" s="7"/>
      <c r="J6" s="7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511</v>
      </c>
      <c r="B7" s="10"/>
      <c r="C7" s="62">
        <f>SUM(C5:C6)</f>
        <v>0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7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7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7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7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7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7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7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7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7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7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7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7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7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7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7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7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7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7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7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7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7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7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15"/>
      <c r="G30" s="7"/>
      <c r="H30" s="15"/>
      <c r="I30" s="7"/>
      <c r="J30" s="7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15"/>
      <c r="G31" s="7"/>
      <c r="H31" s="15"/>
      <c r="I31" s="7"/>
      <c r="J31" s="7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15"/>
      <c r="G32" s="7"/>
      <c r="H32" s="15"/>
      <c r="I32" s="7"/>
      <c r="J32" s="7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15"/>
      <c r="G33" s="7"/>
      <c r="H33" s="15"/>
      <c r="I33" s="7"/>
      <c r="J33" s="7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15"/>
      <c r="G34" s="7"/>
      <c r="H34" s="15"/>
      <c r="I34" s="7"/>
      <c r="J34" s="7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15"/>
      <c r="G35" s="7"/>
      <c r="H35" s="15"/>
      <c r="I35" s="7"/>
      <c r="J35" s="7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15"/>
      <c r="G36" s="7"/>
      <c r="H36" s="15"/>
      <c r="I36" s="7"/>
      <c r="J36" s="7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15"/>
      <c r="G37" s="7"/>
      <c r="H37" s="15"/>
      <c r="I37" s="7"/>
      <c r="J37" s="7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15"/>
      <c r="G38" s="7"/>
      <c r="H38" s="15"/>
      <c r="I38" s="7"/>
      <c r="J38" s="7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15"/>
      <c r="G39" s="7"/>
      <c r="H39" s="15"/>
      <c r="I39" s="7"/>
      <c r="J39" s="7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15"/>
      <c r="G40" s="7"/>
      <c r="H40" s="15"/>
      <c r="I40" s="7"/>
      <c r="J40" s="7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15"/>
      <c r="G41" s="7"/>
      <c r="H41" s="15"/>
      <c r="I41" s="7"/>
      <c r="J41" s="7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15"/>
      <c r="G42" s="7"/>
      <c r="H42" s="15"/>
      <c r="I42" s="7"/>
      <c r="J42" s="7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15"/>
      <c r="G43" s="7"/>
      <c r="H43" s="15"/>
      <c r="I43" s="7"/>
      <c r="J43" s="7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15"/>
      <c r="G44" s="7"/>
      <c r="H44" s="15"/>
      <c r="I44" s="7"/>
      <c r="J44" s="7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8"/>
      <c r="B45" s="10"/>
      <c r="C45" s="11"/>
      <c r="D45" s="10"/>
      <c r="E45" s="27"/>
      <c r="F45" s="1"/>
      <c r="G45" s="10"/>
      <c r="H45" s="1"/>
      <c r="I45" s="10"/>
      <c r="J45" s="10"/>
      <c r="K45" s="34"/>
      <c r="L45" s="10"/>
      <c r="M45" s="11"/>
      <c r="N45" s="10"/>
      <c r="O45" s="27"/>
      <c r="P45" s="34"/>
      <c r="Q45" s="10"/>
      <c r="R45" s="11"/>
      <c r="S45" s="10"/>
      <c r="T45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1"/>
  <sheetViews>
    <sheetView workbookViewId="0">
      <selection activeCell="Q6" sqref="Q6"/>
    </sheetView>
  </sheetViews>
  <sheetFormatPr defaultRowHeight="15" x14ac:dyDescent="0.25"/>
  <cols>
    <col min="1" max="1" width="12.7109375" style="39" customWidth="1"/>
    <col min="2" max="2" width="15.5703125" customWidth="1"/>
    <col min="3" max="3" width="14.28515625" style="4" customWidth="1"/>
    <col min="4" max="4" width="15.42578125" customWidth="1"/>
    <col min="5" max="5" width="7.85546875" customWidth="1"/>
    <col min="6" max="6" width="11.5703125" style="35" customWidth="1"/>
    <col min="7" max="7" width="23.7109375" bestFit="1" customWidth="1"/>
    <col min="8" max="8" width="14.28515625" style="4" customWidth="1"/>
    <col min="9" max="9" width="11" bestFit="1" customWidth="1"/>
    <col min="10" max="10" width="7.42578125" customWidth="1"/>
    <col min="11" max="11" width="8.7109375" style="35" customWidth="1"/>
    <col min="12" max="12" width="11.42578125" customWidth="1"/>
    <col min="13" max="13" width="9.42578125" style="4" customWidth="1"/>
    <col min="14" max="14" width="13.140625" customWidth="1"/>
    <col min="15" max="15" width="7.5703125" customWidth="1"/>
    <col min="16" max="16" width="10.7109375" style="35" bestFit="1" customWidth="1"/>
    <col min="17" max="17" width="20" bestFit="1" customWidth="1"/>
    <col min="18" max="18" width="13.5703125" style="4" customWidth="1"/>
    <col min="19" max="19" width="15.5703125" customWidth="1"/>
    <col min="20" max="20" width="7.140625" customWidth="1"/>
  </cols>
  <sheetData>
    <row r="2" spans="1:20" ht="21" x14ac:dyDescent="0.35">
      <c r="A2" s="269" t="s">
        <v>531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115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44035</v>
      </c>
      <c r="B5" s="3" t="s">
        <v>580</v>
      </c>
      <c r="C5" s="16">
        <v>1100000</v>
      </c>
      <c r="D5" s="3" t="s">
        <v>582</v>
      </c>
      <c r="E5" s="26" t="s">
        <v>54</v>
      </c>
      <c r="F5" s="52">
        <v>44039</v>
      </c>
      <c r="G5" s="7" t="s">
        <v>577</v>
      </c>
      <c r="H5" s="16">
        <v>800000</v>
      </c>
      <c r="I5" s="7" t="s">
        <v>578</v>
      </c>
      <c r="J5" s="7" t="s">
        <v>50</v>
      </c>
      <c r="K5" s="28"/>
      <c r="L5" s="29"/>
      <c r="M5" s="13"/>
      <c r="N5" s="3"/>
      <c r="O5" s="30"/>
      <c r="P5" s="52">
        <v>44028</v>
      </c>
      <c r="Q5" s="3" t="s">
        <v>537</v>
      </c>
      <c r="R5" s="16">
        <v>2000000</v>
      </c>
      <c r="S5" s="3" t="s">
        <v>538</v>
      </c>
      <c r="T5" s="3" t="s">
        <v>66</v>
      </c>
    </row>
    <row r="6" spans="1:20" x14ac:dyDescent="0.25">
      <c r="A6" s="37">
        <v>44036</v>
      </c>
      <c r="B6" s="7" t="s">
        <v>312</v>
      </c>
      <c r="C6" s="16">
        <v>1584000</v>
      </c>
      <c r="D6" s="7" t="s">
        <v>582</v>
      </c>
      <c r="E6" s="26" t="s">
        <v>54</v>
      </c>
      <c r="F6" s="52"/>
      <c r="G6" s="7"/>
      <c r="H6" s="16"/>
      <c r="I6" s="7"/>
      <c r="J6" s="7"/>
      <c r="K6" s="33"/>
      <c r="L6" s="7"/>
      <c r="M6" s="16"/>
      <c r="N6" s="7"/>
      <c r="O6" s="26"/>
      <c r="P6" s="33">
        <v>44033</v>
      </c>
      <c r="Q6" s="7" t="s">
        <v>535</v>
      </c>
      <c r="R6" s="16">
        <v>5000000</v>
      </c>
      <c r="S6" s="7" t="s">
        <v>536</v>
      </c>
      <c r="T6" s="26" t="s">
        <v>50</v>
      </c>
    </row>
    <row r="7" spans="1:20" x14ac:dyDescent="0.25">
      <c r="A7" s="37">
        <v>44036</v>
      </c>
      <c r="B7" s="7" t="s">
        <v>575</v>
      </c>
      <c r="C7" s="16">
        <v>3490000</v>
      </c>
      <c r="D7" s="7" t="s">
        <v>576</v>
      </c>
      <c r="E7" s="26" t="s">
        <v>50</v>
      </c>
      <c r="F7" s="52"/>
      <c r="G7" s="7"/>
      <c r="H7" s="16"/>
      <c r="I7" s="7"/>
      <c r="J7" s="15"/>
      <c r="K7" s="33"/>
      <c r="L7" s="7"/>
      <c r="M7" s="16"/>
      <c r="N7" s="7"/>
      <c r="O7" s="26"/>
      <c r="P7" s="33">
        <v>44035</v>
      </c>
      <c r="Q7" s="7" t="s">
        <v>579</v>
      </c>
      <c r="R7" s="16">
        <v>1623733</v>
      </c>
      <c r="S7" s="7"/>
      <c r="T7" s="26" t="s">
        <v>57</v>
      </c>
    </row>
    <row r="8" spans="1:20" x14ac:dyDescent="0.25">
      <c r="A8" s="37"/>
      <c r="B8" s="7"/>
      <c r="C8" s="16"/>
      <c r="D8" s="7"/>
      <c r="E8" s="26"/>
      <c r="F8" s="52"/>
      <c r="G8" s="7"/>
      <c r="H8" s="16"/>
      <c r="I8" s="7"/>
      <c r="J8" s="15"/>
      <c r="K8" s="33"/>
      <c r="L8" s="7"/>
      <c r="M8" s="16"/>
      <c r="N8" s="7"/>
      <c r="O8" s="26"/>
      <c r="P8" s="33">
        <v>44039</v>
      </c>
      <c r="Q8" s="7" t="s">
        <v>581</v>
      </c>
      <c r="R8" s="16">
        <v>1280742</v>
      </c>
      <c r="S8" s="7"/>
      <c r="T8" s="26" t="s">
        <v>57</v>
      </c>
    </row>
    <row r="9" spans="1:20" x14ac:dyDescent="0.25">
      <c r="A9" s="37"/>
      <c r="B9" s="7"/>
      <c r="C9" s="16"/>
      <c r="D9" s="7"/>
      <c r="E9" s="26"/>
      <c r="F9" s="52"/>
      <c r="G9" s="7"/>
      <c r="H9" s="16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52"/>
      <c r="G10" s="7"/>
      <c r="H10" s="16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52"/>
      <c r="G11" s="7"/>
      <c r="H11" s="16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52"/>
      <c r="G12" s="7"/>
      <c r="H12" s="1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54" t="s">
        <v>511</v>
      </c>
      <c r="B13" s="10"/>
      <c r="C13" s="62">
        <f>SUM(C5:C12)</f>
        <v>6174000</v>
      </c>
      <c r="D13" s="10"/>
      <c r="E13" s="27"/>
      <c r="F13" s="53"/>
      <c r="G13" s="10"/>
      <c r="H13" s="62">
        <f>SUM(H5:H12)</f>
        <v>800000</v>
      </c>
      <c r="I13" s="10"/>
      <c r="J13" s="1"/>
      <c r="K13" s="34"/>
      <c r="L13" s="10"/>
      <c r="M13" s="62">
        <f>SUM(M5:M12)</f>
        <v>0</v>
      </c>
      <c r="N13" s="10"/>
      <c r="O13" s="27"/>
      <c r="P13" s="34"/>
      <c r="Q13" s="10"/>
      <c r="R13" s="62">
        <f>SUM(R5:R12)</f>
        <v>9904475</v>
      </c>
      <c r="S13" s="10"/>
      <c r="T13" s="27"/>
    </row>
    <row r="14" spans="1:20" x14ac:dyDescent="0.25">
      <c r="A14" s="37"/>
      <c r="B14" s="7"/>
      <c r="C14" s="16"/>
      <c r="D14" s="7"/>
      <c r="E14" s="26"/>
      <c r="F14" s="52"/>
      <c r="G14" s="7"/>
      <c r="H14" s="16"/>
      <c r="I14" s="7"/>
      <c r="J14" s="7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52"/>
      <c r="G15" s="7"/>
      <c r="H15" s="16"/>
      <c r="I15" s="7"/>
      <c r="J15" s="7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52"/>
      <c r="G16" s="7"/>
      <c r="H16" s="16"/>
      <c r="I16" s="7"/>
      <c r="J16" s="7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52"/>
      <c r="G17" s="7"/>
      <c r="H17" s="16"/>
      <c r="I17" s="7"/>
      <c r="J17" s="7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52"/>
      <c r="G18" s="7"/>
      <c r="H18" s="16"/>
      <c r="I18" s="7"/>
      <c r="J18" s="7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6"/>
      <c r="I19" s="7"/>
      <c r="J19" s="7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6"/>
      <c r="I20" s="7"/>
      <c r="J20" s="7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52"/>
      <c r="G21" s="7"/>
      <c r="H21" s="16"/>
      <c r="I21" s="7"/>
      <c r="J21" s="7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52"/>
      <c r="G22" s="7"/>
      <c r="H22" s="16"/>
      <c r="I22" s="7"/>
      <c r="J22" s="7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6"/>
      <c r="I23" s="7"/>
      <c r="J23" s="7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7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7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7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6"/>
      <c r="I27" s="7"/>
      <c r="J27" s="7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7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7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6"/>
      <c r="I30" s="7"/>
      <c r="J30" s="7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7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7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7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7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7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52"/>
      <c r="G36" s="7"/>
      <c r="H36" s="16"/>
      <c r="I36" s="7"/>
      <c r="J36" s="7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52"/>
      <c r="G37" s="7"/>
      <c r="H37" s="16"/>
      <c r="I37" s="7"/>
      <c r="J37" s="7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52"/>
      <c r="G38" s="7"/>
      <c r="H38" s="16"/>
      <c r="I38" s="7"/>
      <c r="J38" s="7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52"/>
      <c r="G39" s="7"/>
      <c r="H39" s="16"/>
      <c r="I39" s="7"/>
      <c r="J39" s="7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52"/>
      <c r="G40" s="7"/>
      <c r="H40" s="16"/>
      <c r="I40" s="7"/>
      <c r="J40" s="7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52"/>
      <c r="G41" s="7"/>
      <c r="H41" s="16"/>
      <c r="I41" s="7"/>
      <c r="J41" s="7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52"/>
      <c r="G42" s="7"/>
      <c r="H42" s="16"/>
      <c r="I42" s="7"/>
      <c r="J42" s="7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7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52"/>
      <c r="G44" s="7"/>
      <c r="H44" s="16"/>
      <c r="I44" s="7"/>
      <c r="J44" s="7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7"/>
      <c r="B45" s="7"/>
      <c r="C45" s="16"/>
      <c r="D45" s="7"/>
      <c r="E45" s="26"/>
      <c r="F45" s="52"/>
      <c r="G45" s="7"/>
      <c r="H45" s="16"/>
      <c r="I45" s="7"/>
      <c r="J45" s="7"/>
      <c r="K45" s="33"/>
      <c r="L45" s="7"/>
      <c r="M45" s="16"/>
      <c r="N45" s="7"/>
      <c r="O45" s="26"/>
      <c r="P45" s="33"/>
      <c r="Q45" s="7"/>
      <c r="R45" s="16"/>
      <c r="S45" s="7"/>
      <c r="T45" s="26"/>
    </row>
    <row r="46" spans="1:20" x14ac:dyDescent="0.25">
      <c r="A46" s="37"/>
      <c r="B46" s="7"/>
      <c r="C46" s="16"/>
      <c r="D46" s="7"/>
      <c r="E46" s="26"/>
      <c r="F46" s="52"/>
      <c r="G46" s="7"/>
      <c r="H46" s="16"/>
      <c r="I46" s="7"/>
      <c r="J46" s="7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37"/>
      <c r="B47" s="7"/>
      <c r="C47" s="16"/>
      <c r="D47" s="7"/>
      <c r="E47" s="26"/>
      <c r="F47" s="52"/>
      <c r="G47" s="7"/>
      <c r="H47" s="16"/>
      <c r="I47" s="7"/>
      <c r="J47" s="7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37"/>
      <c r="B48" s="7"/>
      <c r="C48" s="16"/>
      <c r="D48" s="7"/>
      <c r="E48" s="26"/>
      <c r="F48" s="52"/>
      <c r="G48" s="7"/>
      <c r="H48" s="16"/>
      <c r="I48" s="7"/>
      <c r="J48" s="7"/>
      <c r="K48" s="33"/>
      <c r="L48" s="7"/>
      <c r="M48" s="16"/>
      <c r="N48" s="7"/>
      <c r="O48" s="26"/>
      <c r="P48" s="33"/>
      <c r="Q48" s="7"/>
      <c r="R48" s="16"/>
      <c r="S48" s="7"/>
      <c r="T48" s="26"/>
    </row>
    <row r="49" spans="1:20" x14ac:dyDescent="0.25">
      <c r="A49" s="37"/>
      <c r="B49" s="7"/>
      <c r="C49" s="16"/>
      <c r="D49" s="7"/>
      <c r="E49" s="26"/>
      <c r="F49" s="52"/>
      <c r="G49" s="7"/>
      <c r="H49" s="16"/>
      <c r="I49" s="7"/>
      <c r="J49" s="7"/>
      <c r="K49" s="33"/>
      <c r="L49" s="7"/>
      <c r="M49" s="16"/>
      <c r="N49" s="7"/>
      <c r="O49" s="26"/>
      <c r="P49" s="33"/>
      <c r="Q49" s="7"/>
      <c r="R49" s="16"/>
      <c r="S49" s="7"/>
      <c r="T49" s="26"/>
    </row>
    <row r="50" spans="1:20" x14ac:dyDescent="0.25">
      <c r="A50" s="37"/>
      <c r="B50" s="7"/>
      <c r="C50" s="16"/>
      <c r="D50" s="7"/>
      <c r="E50" s="26"/>
      <c r="F50" s="52"/>
      <c r="G50" s="7"/>
      <c r="H50" s="16"/>
      <c r="I50" s="7"/>
      <c r="J50" s="7"/>
      <c r="K50" s="33"/>
      <c r="L50" s="7"/>
      <c r="M50" s="16"/>
      <c r="N50" s="7"/>
      <c r="O50" s="26"/>
      <c r="P50" s="33"/>
      <c r="Q50" s="7"/>
      <c r="R50" s="16"/>
      <c r="S50" s="7"/>
      <c r="T50" s="26"/>
    </row>
    <row r="51" spans="1:20" x14ac:dyDescent="0.25">
      <c r="A51" s="38"/>
      <c r="B51" s="10"/>
      <c r="C51" s="11"/>
      <c r="D51" s="10"/>
      <c r="E51" s="27"/>
      <c r="F51" s="53"/>
      <c r="G51" s="10"/>
      <c r="H51" s="11"/>
      <c r="I51" s="10"/>
      <c r="J51" s="10"/>
      <c r="K51" s="34"/>
      <c r="L51" s="10"/>
      <c r="M51" s="11"/>
      <c r="N51" s="10"/>
      <c r="O51" s="27"/>
      <c r="P51" s="34"/>
      <c r="Q51" s="10"/>
      <c r="R51" s="11"/>
      <c r="S51" s="10"/>
      <c r="T51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selection activeCell="A10" sqref="A10"/>
    </sheetView>
  </sheetViews>
  <sheetFormatPr defaultRowHeight="15" x14ac:dyDescent="0.25"/>
  <cols>
    <col min="1" max="1" width="10.7109375" style="35" bestFit="1" customWidth="1"/>
    <col min="2" max="2" width="20.140625" customWidth="1"/>
    <col min="3" max="3" width="15.42578125" style="4" customWidth="1"/>
    <col min="4" max="4" width="15.42578125" customWidth="1"/>
    <col min="5" max="5" width="8.42578125" customWidth="1"/>
    <col min="6" max="6" width="9.140625" customWidth="1"/>
    <col min="7" max="7" width="11.28515625" customWidth="1"/>
    <col min="8" max="9" width="14.28515625" customWidth="1"/>
    <col min="10" max="10" width="7.5703125" customWidth="1"/>
    <col min="11" max="11" width="11.7109375" style="4" customWidth="1"/>
    <col min="12" max="12" width="10.140625" customWidth="1"/>
    <col min="13" max="13" width="13.5703125" customWidth="1"/>
    <col min="14" max="14" width="13.140625" customWidth="1"/>
    <col min="15" max="15" width="7.42578125" customWidth="1"/>
    <col min="17" max="17" width="9.85546875" customWidth="1"/>
    <col min="19" max="19" width="15.5703125" customWidth="1"/>
    <col min="20" max="20" width="7.42578125" customWidth="1"/>
  </cols>
  <sheetData>
    <row r="2" spans="1:20" ht="21" x14ac:dyDescent="0.35">
      <c r="A2" s="269" t="s">
        <v>65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3">
        <v>43997</v>
      </c>
      <c r="B5" s="3" t="s">
        <v>63</v>
      </c>
      <c r="C5" s="16">
        <v>12500000</v>
      </c>
      <c r="D5" s="3" t="s">
        <v>62</v>
      </c>
      <c r="E5" s="26" t="s">
        <v>50</v>
      </c>
      <c r="F5" s="15"/>
      <c r="G5" s="3"/>
      <c r="H5" s="15"/>
      <c r="I5" s="3"/>
      <c r="J5" s="15"/>
      <c r="K5" s="12"/>
      <c r="L5" s="29"/>
      <c r="M5" s="13"/>
      <c r="N5" s="3"/>
      <c r="O5" s="30"/>
      <c r="P5" s="2"/>
      <c r="Q5" s="7"/>
      <c r="R5" s="15"/>
      <c r="S5" s="3"/>
      <c r="T5" s="26"/>
    </row>
    <row r="6" spans="1:20" x14ac:dyDescent="0.25">
      <c r="A6" s="33">
        <v>44009</v>
      </c>
      <c r="B6" s="7" t="s">
        <v>64</v>
      </c>
      <c r="C6" s="16">
        <v>2000000</v>
      </c>
      <c r="D6" s="7" t="s">
        <v>67</v>
      </c>
      <c r="E6" s="26" t="s">
        <v>66</v>
      </c>
      <c r="F6" s="15"/>
      <c r="G6" s="7"/>
      <c r="H6" s="15"/>
      <c r="I6" s="7"/>
      <c r="J6" s="15"/>
      <c r="K6" s="5"/>
      <c r="L6" s="7"/>
      <c r="M6" s="15"/>
      <c r="N6" s="7"/>
      <c r="O6" s="26"/>
      <c r="P6" s="2"/>
      <c r="Q6" s="7"/>
      <c r="R6" s="15"/>
      <c r="S6" s="7"/>
      <c r="T6" s="26"/>
    </row>
    <row r="7" spans="1:20" x14ac:dyDescent="0.25">
      <c r="A7" s="54" t="s">
        <v>110</v>
      </c>
      <c r="B7" s="10"/>
      <c r="C7" s="62">
        <f>SUM(C5:C6)</f>
        <v>14500000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3">
        <v>44022</v>
      </c>
      <c r="B8" s="7" t="s">
        <v>572</v>
      </c>
      <c r="C8" s="16">
        <v>47850000</v>
      </c>
      <c r="D8" s="7" t="s">
        <v>574</v>
      </c>
      <c r="E8" s="26" t="s">
        <v>54</v>
      </c>
      <c r="F8" s="15"/>
      <c r="G8" s="7"/>
      <c r="H8" s="15"/>
      <c r="I8" s="7"/>
      <c r="J8" s="15"/>
      <c r="K8" s="5"/>
      <c r="L8" s="7"/>
      <c r="M8" s="15"/>
      <c r="N8" s="7"/>
      <c r="O8" s="26"/>
      <c r="P8" s="2"/>
      <c r="Q8" s="7"/>
      <c r="R8" s="15"/>
      <c r="S8" s="7"/>
      <c r="T8" s="26"/>
    </row>
    <row r="9" spans="1:20" x14ac:dyDescent="0.25">
      <c r="A9" s="33">
        <v>44022</v>
      </c>
      <c r="B9" s="7" t="s">
        <v>573</v>
      </c>
      <c r="C9" s="16">
        <v>5000000</v>
      </c>
      <c r="D9" s="7" t="s">
        <v>526</v>
      </c>
      <c r="E9" s="26" t="s">
        <v>66</v>
      </c>
      <c r="F9" s="15"/>
      <c r="G9" s="7"/>
      <c r="H9" s="15"/>
      <c r="I9" s="7"/>
      <c r="J9" s="15"/>
      <c r="K9" s="5"/>
      <c r="L9" s="7"/>
      <c r="M9" s="15"/>
      <c r="N9" s="7"/>
      <c r="O9" s="26"/>
      <c r="P9" s="2"/>
      <c r="Q9" s="7"/>
      <c r="R9" s="15"/>
      <c r="S9" s="7"/>
      <c r="T9" s="26"/>
    </row>
    <row r="10" spans="1:20" x14ac:dyDescent="0.25">
      <c r="A10" s="54" t="s">
        <v>110</v>
      </c>
      <c r="B10" s="10"/>
      <c r="C10" s="62">
        <f>SUM(C8:C9)</f>
        <v>52850000</v>
      </c>
      <c r="D10" s="10"/>
      <c r="E10" s="27"/>
      <c r="F10" s="1"/>
      <c r="G10" s="10"/>
      <c r="H10" s="62">
        <f>SUM(H8:H9)</f>
        <v>0</v>
      </c>
      <c r="I10" s="10"/>
      <c r="J10" s="1"/>
      <c r="K10" s="34"/>
      <c r="L10" s="10"/>
      <c r="M10" s="62">
        <f>SUM(M8:M9)</f>
        <v>0</v>
      </c>
      <c r="N10" s="10"/>
      <c r="O10" s="27"/>
      <c r="P10" s="34"/>
      <c r="Q10" s="10"/>
      <c r="R10" s="62">
        <f>SUM(R8:R9)</f>
        <v>0</v>
      </c>
      <c r="S10" s="10"/>
      <c r="T10" s="27"/>
    </row>
    <row r="11" spans="1:20" x14ac:dyDescent="0.25">
      <c r="A11" s="33"/>
      <c r="B11" s="7"/>
      <c r="C11" s="16"/>
      <c r="D11" s="7"/>
      <c r="E11" s="26"/>
      <c r="F11" s="15"/>
      <c r="G11" s="7"/>
      <c r="H11" s="15"/>
      <c r="I11" s="7"/>
      <c r="J11" s="15"/>
      <c r="K11" s="5"/>
      <c r="L11" s="7"/>
      <c r="M11" s="15"/>
      <c r="N11" s="7"/>
      <c r="O11" s="26"/>
      <c r="P11" s="2"/>
      <c r="Q11" s="7"/>
      <c r="R11" s="15"/>
      <c r="S11" s="7"/>
      <c r="T11" s="26"/>
    </row>
    <row r="12" spans="1:20" x14ac:dyDescent="0.25">
      <c r="A12" s="33"/>
      <c r="B12" s="7"/>
      <c r="C12" s="16"/>
      <c r="D12" s="7"/>
      <c r="E12" s="26"/>
      <c r="F12" s="15"/>
      <c r="G12" s="7"/>
      <c r="H12" s="15"/>
      <c r="I12" s="7"/>
      <c r="J12" s="15"/>
      <c r="K12" s="5"/>
      <c r="L12" s="7"/>
      <c r="M12" s="15"/>
      <c r="N12" s="7"/>
      <c r="O12" s="26"/>
      <c r="P12" s="2"/>
      <c r="Q12" s="7"/>
      <c r="R12" s="15"/>
      <c r="S12" s="7"/>
      <c r="T12" s="26"/>
    </row>
    <row r="13" spans="1:20" x14ac:dyDescent="0.25">
      <c r="A13" s="33"/>
      <c r="B13" s="7"/>
      <c r="C13" s="16"/>
      <c r="D13" s="7"/>
      <c r="E13" s="26"/>
      <c r="F13" s="15"/>
      <c r="G13" s="7"/>
      <c r="H13" s="15"/>
      <c r="I13" s="7"/>
      <c r="J13" s="15"/>
      <c r="K13" s="5"/>
      <c r="L13" s="7"/>
      <c r="M13" s="15"/>
      <c r="N13" s="7"/>
      <c r="O13" s="26"/>
      <c r="P13" s="2"/>
      <c r="Q13" s="7"/>
      <c r="R13" s="15"/>
      <c r="S13" s="7"/>
      <c r="T13" s="26"/>
    </row>
    <row r="14" spans="1:20" x14ac:dyDescent="0.25">
      <c r="A14" s="33"/>
      <c r="B14" s="7"/>
      <c r="C14" s="16"/>
      <c r="D14" s="7"/>
      <c r="E14" s="26"/>
      <c r="F14" s="15"/>
      <c r="G14" s="7"/>
      <c r="H14" s="15"/>
      <c r="I14" s="7"/>
      <c r="J14" s="15"/>
      <c r="K14" s="5"/>
      <c r="L14" s="7"/>
      <c r="M14" s="15"/>
      <c r="N14" s="7"/>
      <c r="O14" s="26"/>
      <c r="P14" s="2"/>
      <c r="Q14" s="7"/>
      <c r="R14" s="15"/>
      <c r="S14" s="7"/>
      <c r="T14" s="26"/>
    </row>
    <row r="15" spans="1:20" x14ac:dyDescent="0.25">
      <c r="A15" s="33"/>
      <c r="B15" s="7"/>
      <c r="C15" s="16"/>
      <c r="D15" s="7"/>
      <c r="E15" s="26"/>
      <c r="F15" s="15"/>
      <c r="G15" s="7"/>
      <c r="H15" s="15"/>
      <c r="I15" s="7"/>
      <c r="J15" s="15"/>
      <c r="K15" s="5"/>
      <c r="L15" s="7"/>
      <c r="M15" s="15"/>
      <c r="N15" s="7"/>
      <c r="O15" s="26"/>
      <c r="P15" s="2"/>
      <c r="Q15" s="7"/>
      <c r="R15" s="15"/>
      <c r="S15" s="7"/>
      <c r="T15" s="26"/>
    </row>
    <row r="16" spans="1:20" x14ac:dyDescent="0.25">
      <c r="A16" s="33"/>
      <c r="B16" s="7"/>
      <c r="C16" s="16"/>
      <c r="D16" s="7"/>
      <c r="E16" s="26"/>
      <c r="F16" s="15"/>
      <c r="G16" s="7"/>
      <c r="H16" s="15"/>
      <c r="I16" s="7"/>
      <c r="J16" s="15"/>
      <c r="K16" s="5"/>
      <c r="L16" s="7"/>
      <c r="M16" s="15"/>
      <c r="N16" s="7"/>
      <c r="O16" s="26"/>
      <c r="P16" s="2"/>
      <c r="Q16" s="7"/>
      <c r="R16" s="15"/>
      <c r="S16" s="7"/>
      <c r="T16" s="26"/>
    </row>
    <row r="17" spans="1:20" x14ac:dyDescent="0.25">
      <c r="A17" s="33"/>
      <c r="B17" s="7"/>
      <c r="C17" s="16"/>
      <c r="D17" s="7"/>
      <c r="E17" s="26"/>
      <c r="F17" s="15"/>
      <c r="G17" s="7"/>
      <c r="H17" s="15"/>
      <c r="I17" s="7"/>
      <c r="J17" s="15"/>
      <c r="K17" s="5"/>
      <c r="L17" s="7"/>
      <c r="M17" s="15"/>
      <c r="N17" s="7"/>
      <c r="O17" s="26"/>
      <c r="P17" s="2"/>
      <c r="Q17" s="7"/>
      <c r="R17" s="15"/>
      <c r="S17" s="7"/>
      <c r="T17" s="26"/>
    </row>
    <row r="18" spans="1:20" x14ac:dyDescent="0.25">
      <c r="A18" s="33"/>
      <c r="B18" s="7"/>
      <c r="C18" s="16"/>
      <c r="D18" s="7"/>
      <c r="E18" s="26"/>
      <c r="F18" s="15"/>
      <c r="G18" s="7"/>
      <c r="H18" s="15"/>
      <c r="I18" s="7"/>
      <c r="J18" s="15"/>
      <c r="K18" s="5"/>
      <c r="L18" s="7"/>
      <c r="M18" s="15"/>
      <c r="N18" s="7"/>
      <c r="O18" s="26"/>
      <c r="P18" s="2"/>
      <c r="Q18" s="7"/>
      <c r="R18" s="15"/>
      <c r="S18" s="7"/>
      <c r="T18" s="26"/>
    </row>
    <row r="19" spans="1:20" x14ac:dyDescent="0.25">
      <c r="A19" s="33"/>
      <c r="B19" s="7"/>
      <c r="C19" s="16"/>
      <c r="D19" s="7"/>
      <c r="E19" s="26"/>
      <c r="F19" s="15"/>
      <c r="G19" s="7"/>
      <c r="H19" s="15"/>
      <c r="I19" s="7"/>
      <c r="J19" s="15"/>
      <c r="K19" s="5"/>
      <c r="L19" s="7"/>
      <c r="M19" s="15"/>
      <c r="N19" s="7"/>
      <c r="O19" s="26"/>
      <c r="P19" s="2"/>
      <c r="Q19" s="7"/>
      <c r="R19" s="15"/>
      <c r="S19" s="7"/>
      <c r="T19" s="26"/>
    </row>
    <row r="20" spans="1:20" x14ac:dyDescent="0.25">
      <c r="A20" s="33"/>
      <c r="B20" s="7"/>
      <c r="C20" s="16"/>
      <c r="D20" s="7"/>
      <c r="E20" s="26"/>
      <c r="F20" s="15"/>
      <c r="G20" s="7"/>
      <c r="H20" s="15"/>
      <c r="I20" s="7"/>
      <c r="J20" s="15"/>
      <c r="K20" s="5"/>
      <c r="L20" s="7"/>
      <c r="M20" s="15"/>
      <c r="N20" s="7"/>
      <c r="O20" s="26"/>
      <c r="P20" s="2"/>
      <c r="Q20" s="7"/>
      <c r="R20" s="15"/>
      <c r="S20" s="7"/>
      <c r="T20" s="26"/>
    </row>
    <row r="21" spans="1:20" x14ac:dyDescent="0.25">
      <c r="A21" s="33"/>
      <c r="B21" s="7"/>
      <c r="C21" s="16"/>
      <c r="D21" s="7"/>
      <c r="E21" s="26"/>
      <c r="F21" s="15"/>
      <c r="G21" s="7"/>
      <c r="H21" s="15"/>
      <c r="I21" s="7"/>
      <c r="J21" s="15"/>
      <c r="K21" s="5"/>
      <c r="L21" s="7"/>
      <c r="M21" s="15"/>
      <c r="N21" s="7"/>
      <c r="O21" s="26"/>
      <c r="P21" s="2"/>
      <c r="Q21" s="7"/>
      <c r="R21" s="15"/>
      <c r="S21" s="7"/>
      <c r="T21" s="26"/>
    </row>
    <row r="22" spans="1:20" x14ac:dyDescent="0.25">
      <c r="A22" s="33"/>
      <c r="B22" s="7"/>
      <c r="C22" s="16"/>
      <c r="D22" s="7"/>
      <c r="E22" s="26"/>
      <c r="F22" s="15"/>
      <c r="G22" s="7"/>
      <c r="H22" s="15"/>
      <c r="I22" s="7"/>
      <c r="J22" s="15"/>
      <c r="K22" s="5"/>
      <c r="L22" s="7"/>
      <c r="M22" s="15"/>
      <c r="N22" s="7"/>
      <c r="O22" s="26"/>
      <c r="P22" s="2"/>
      <c r="Q22" s="7"/>
      <c r="R22" s="15"/>
      <c r="S22" s="7"/>
      <c r="T22" s="26"/>
    </row>
    <row r="23" spans="1:20" x14ac:dyDescent="0.25">
      <c r="A23" s="33"/>
      <c r="B23" s="7"/>
      <c r="C23" s="16"/>
      <c r="D23" s="7"/>
      <c r="E23" s="26"/>
      <c r="F23" s="15"/>
      <c r="G23" s="7"/>
      <c r="H23" s="15"/>
      <c r="I23" s="7"/>
      <c r="J23" s="15"/>
      <c r="K23" s="5"/>
      <c r="L23" s="7"/>
      <c r="M23" s="15"/>
      <c r="N23" s="7"/>
      <c r="O23" s="26"/>
      <c r="P23" s="2"/>
      <c r="Q23" s="7"/>
      <c r="R23" s="15"/>
      <c r="S23" s="7"/>
      <c r="T23" s="26"/>
    </row>
    <row r="24" spans="1:20" x14ac:dyDescent="0.25">
      <c r="A24" s="33"/>
      <c r="B24" s="7"/>
      <c r="C24" s="16"/>
      <c r="D24" s="7"/>
      <c r="E24" s="26"/>
      <c r="F24" s="15"/>
      <c r="G24" s="7"/>
      <c r="H24" s="15"/>
      <c r="I24" s="7"/>
      <c r="J24" s="15"/>
      <c r="K24" s="5"/>
      <c r="L24" s="7"/>
      <c r="M24" s="15"/>
      <c r="N24" s="7"/>
      <c r="O24" s="26"/>
      <c r="P24" s="2"/>
      <c r="Q24" s="7"/>
      <c r="R24" s="15"/>
      <c r="S24" s="7"/>
      <c r="T24" s="26"/>
    </row>
    <row r="25" spans="1:20" x14ac:dyDescent="0.25">
      <c r="A25" s="33"/>
      <c r="B25" s="7"/>
      <c r="C25" s="16"/>
      <c r="D25" s="7"/>
      <c r="E25" s="26"/>
      <c r="F25" s="15"/>
      <c r="G25" s="7"/>
      <c r="H25" s="15"/>
      <c r="I25" s="7"/>
      <c r="J25" s="15"/>
      <c r="K25" s="5"/>
      <c r="L25" s="7"/>
      <c r="M25" s="15"/>
      <c r="N25" s="7"/>
      <c r="O25" s="26"/>
      <c r="P25" s="2"/>
      <c r="Q25" s="7"/>
      <c r="R25" s="15"/>
      <c r="S25" s="7"/>
      <c r="T25" s="26"/>
    </row>
    <row r="26" spans="1:20" x14ac:dyDescent="0.25">
      <c r="A26" s="33"/>
      <c r="B26" s="7"/>
      <c r="C26" s="16"/>
      <c r="D26" s="7"/>
      <c r="E26" s="26"/>
      <c r="F26" s="15"/>
      <c r="G26" s="7"/>
      <c r="H26" s="15"/>
      <c r="I26" s="7"/>
      <c r="J26" s="15"/>
      <c r="K26" s="5"/>
      <c r="L26" s="7"/>
      <c r="M26" s="15"/>
      <c r="N26" s="7"/>
      <c r="O26" s="26"/>
      <c r="P26" s="2"/>
      <c r="Q26" s="7"/>
      <c r="R26" s="15"/>
      <c r="S26" s="7"/>
      <c r="T26" s="26"/>
    </row>
    <row r="27" spans="1:20" x14ac:dyDescent="0.25">
      <c r="A27" s="33"/>
      <c r="B27" s="7"/>
      <c r="C27" s="16"/>
      <c r="D27" s="7"/>
      <c r="E27" s="26"/>
      <c r="F27" s="15"/>
      <c r="G27" s="7"/>
      <c r="H27" s="15"/>
      <c r="I27" s="7"/>
      <c r="J27" s="15"/>
      <c r="K27" s="5"/>
      <c r="L27" s="7"/>
      <c r="M27" s="15"/>
      <c r="N27" s="7"/>
      <c r="O27" s="26"/>
      <c r="P27" s="2"/>
      <c r="Q27" s="7"/>
      <c r="R27" s="15"/>
      <c r="S27" s="7"/>
      <c r="T27" s="26"/>
    </row>
    <row r="28" spans="1:20" x14ac:dyDescent="0.25">
      <c r="A28" s="33"/>
      <c r="B28" s="7"/>
      <c r="C28" s="16"/>
      <c r="D28" s="7"/>
      <c r="E28" s="26"/>
      <c r="F28" s="15"/>
      <c r="G28" s="7"/>
      <c r="H28" s="15"/>
      <c r="I28" s="7"/>
      <c r="J28" s="15"/>
      <c r="K28" s="5"/>
      <c r="L28" s="7"/>
      <c r="M28" s="15"/>
      <c r="N28" s="7"/>
      <c r="O28" s="26"/>
      <c r="P28" s="2"/>
      <c r="Q28" s="7"/>
      <c r="R28" s="15"/>
      <c r="S28" s="7"/>
      <c r="T28" s="26"/>
    </row>
    <row r="29" spans="1:20" x14ac:dyDescent="0.25">
      <c r="A29" s="33"/>
      <c r="B29" s="7"/>
      <c r="C29" s="16"/>
      <c r="D29" s="7"/>
      <c r="E29" s="26"/>
      <c r="F29" s="15"/>
      <c r="G29" s="7"/>
      <c r="H29" s="15"/>
      <c r="I29" s="7"/>
      <c r="J29" s="15"/>
      <c r="K29" s="5"/>
      <c r="L29" s="7"/>
      <c r="M29" s="15"/>
      <c r="N29" s="7"/>
      <c r="O29" s="26"/>
      <c r="P29" s="2"/>
      <c r="Q29" s="7"/>
      <c r="R29" s="15"/>
      <c r="S29" s="7"/>
      <c r="T29" s="26"/>
    </row>
    <row r="30" spans="1:20" x14ac:dyDescent="0.25">
      <c r="A30" s="33"/>
      <c r="B30" s="7"/>
      <c r="C30" s="16"/>
      <c r="D30" s="7"/>
      <c r="E30" s="26"/>
      <c r="F30" s="15"/>
      <c r="G30" s="7"/>
      <c r="H30" s="15"/>
      <c r="I30" s="7"/>
      <c r="J30" s="15"/>
      <c r="K30" s="5"/>
      <c r="L30" s="7"/>
      <c r="M30" s="15"/>
      <c r="N30" s="7"/>
      <c r="O30" s="26"/>
      <c r="P30" s="2"/>
      <c r="Q30" s="7"/>
      <c r="R30" s="15"/>
      <c r="S30" s="7"/>
      <c r="T30" s="26"/>
    </row>
    <row r="31" spans="1:20" x14ac:dyDescent="0.25">
      <c r="A31" s="33"/>
      <c r="B31" s="7"/>
      <c r="C31" s="16"/>
      <c r="D31" s="7"/>
      <c r="E31" s="26"/>
      <c r="F31" s="15"/>
      <c r="G31" s="7"/>
      <c r="H31" s="15"/>
      <c r="I31" s="7"/>
      <c r="J31" s="15"/>
      <c r="K31" s="5"/>
      <c r="L31" s="7"/>
      <c r="M31" s="15"/>
      <c r="N31" s="7"/>
      <c r="O31" s="26"/>
      <c r="P31" s="2"/>
      <c r="Q31" s="7"/>
      <c r="R31" s="15"/>
      <c r="S31" s="7"/>
      <c r="T31" s="26"/>
    </row>
    <row r="32" spans="1:20" x14ac:dyDescent="0.25">
      <c r="A32" s="33"/>
      <c r="B32" s="7"/>
      <c r="C32" s="16"/>
      <c r="D32" s="7"/>
      <c r="E32" s="26"/>
      <c r="F32" s="15"/>
      <c r="G32" s="7"/>
      <c r="H32" s="15"/>
      <c r="I32" s="7"/>
      <c r="J32" s="15"/>
      <c r="K32" s="5"/>
      <c r="L32" s="7"/>
      <c r="M32" s="15"/>
      <c r="N32" s="7"/>
      <c r="O32" s="26"/>
      <c r="P32" s="2"/>
      <c r="Q32" s="7"/>
      <c r="R32" s="15"/>
      <c r="S32" s="7"/>
      <c r="T32" s="26"/>
    </row>
    <row r="33" spans="1:20" x14ac:dyDescent="0.25">
      <c r="A33" s="33"/>
      <c r="B33" s="7"/>
      <c r="C33" s="16"/>
      <c r="D33" s="7"/>
      <c r="E33" s="26"/>
      <c r="F33" s="15"/>
      <c r="G33" s="7"/>
      <c r="H33" s="15"/>
      <c r="I33" s="7"/>
      <c r="J33" s="15"/>
      <c r="K33" s="5"/>
      <c r="L33" s="7"/>
      <c r="M33" s="15"/>
      <c r="N33" s="7"/>
      <c r="O33" s="26"/>
      <c r="P33" s="2"/>
      <c r="Q33" s="7"/>
      <c r="R33" s="15"/>
      <c r="S33" s="7"/>
      <c r="T33" s="26"/>
    </row>
    <row r="34" spans="1:20" x14ac:dyDescent="0.25">
      <c r="A34" s="33"/>
      <c r="B34" s="7"/>
      <c r="C34" s="16"/>
      <c r="D34" s="7"/>
      <c r="E34" s="26"/>
      <c r="F34" s="15"/>
      <c r="G34" s="7"/>
      <c r="H34" s="15"/>
      <c r="I34" s="7"/>
      <c r="J34" s="15"/>
      <c r="K34" s="5"/>
      <c r="L34" s="7"/>
      <c r="M34" s="15"/>
      <c r="N34" s="7"/>
      <c r="O34" s="26"/>
      <c r="P34" s="2"/>
      <c r="Q34" s="7"/>
      <c r="R34" s="15"/>
      <c r="S34" s="7"/>
      <c r="T34" s="26"/>
    </row>
    <row r="35" spans="1:20" x14ac:dyDescent="0.25">
      <c r="A35" s="33"/>
      <c r="B35" s="7"/>
      <c r="C35" s="16"/>
      <c r="D35" s="7"/>
      <c r="E35" s="26"/>
      <c r="F35" s="15"/>
      <c r="G35" s="7"/>
      <c r="H35" s="15"/>
      <c r="I35" s="7"/>
      <c r="J35" s="15"/>
      <c r="K35" s="5"/>
      <c r="L35" s="7"/>
      <c r="M35" s="15"/>
      <c r="N35" s="7"/>
      <c r="O35" s="26"/>
      <c r="P35" s="2"/>
      <c r="Q35" s="7"/>
      <c r="R35" s="15"/>
      <c r="S35" s="7"/>
      <c r="T35" s="26"/>
    </row>
    <row r="36" spans="1:20" x14ac:dyDescent="0.25">
      <c r="A36" s="33"/>
      <c r="B36" s="7"/>
      <c r="C36" s="16"/>
      <c r="D36" s="7"/>
      <c r="E36" s="26"/>
      <c r="F36" s="15"/>
      <c r="G36" s="7"/>
      <c r="H36" s="15"/>
      <c r="I36" s="7"/>
      <c r="J36" s="15"/>
      <c r="K36" s="5"/>
      <c r="L36" s="7"/>
      <c r="M36" s="15"/>
      <c r="N36" s="7"/>
      <c r="O36" s="26"/>
      <c r="P36" s="2"/>
      <c r="Q36" s="7"/>
      <c r="R36" s="15"/>
      <c r="S36" s="7"/>
      <c r="T36" s="26"/>
    </row>
    <row r="37" spans="1:20" x14ac:dyDescent="0.25">
      <c r="A37" s="33"/>
      <c r="B37" s="7"/>
      <c r="C37" s="16"/>
      <c r="D37" s="7"/>
      <c r="E37" s="26"/>
      <c r="F37" s="15"/>
      <c r="G37" s="7"/>
      <c r="H37" s="15"/>
      <c r="I37" s="7"/>
      <c r="J37" s="15"/>
      <c r="K37" s="5"/>
      <c r="L37" s="7"/>
      <c r="M37" s="15"/>
      <c r="N37" s="7"/>
      <c r="O37" s="26"/>
      <c r="P37" s="2"/>
      <c r="Q37" s="7"/>
      <c r="R37" s="15"/>
      <c r="S37" s="7"/>
      <c r="T37" s="26"/>
    </row>
    <row r="38" spans="1:20" x14ac:dyDescent="0.25">
      <c r="A38" s="33"/>
      <c r="B38" s="7"/>
      <c r="C38" s="16"/>
      <c r="D38" s="7"/>
      <c r="E38" s="26"/>
      <c r="F38" s="15"/>
      <c r="G38" s="7"/>
      <c r="H38" s="15"/>
      <c r="I38" s="7"/>
      <c r="J38" s="15"/>
      <c r="K38" s="5"/>
      <c r="L38" s="7"/>
      <c r="M38" s="15"/>
      <c r="N38" s="7"/>
      <c r="O38" s="26"/>
      <c r="P38" s="2"/>
      <c r="Q38" s="7"/>
      <c r="R38" s="15"/>
      <c r="S38" s="7"/>
      <c r="T38" s="26"/>
    </row>
    <row r="39" spans="1:20" x14ac:dyDescent="0.25">
      <c r="A39" s="33"/>
      <c r="B39" s="7"/>
      <c r="C39" s="16"/>
      <c r="D39" s="7"/>
      <c r="E39" s="26"/>
      <c r="F39" s="15"/>
      <c r="G39" s="7"/>
      <c r="H39" s="15"/>
      <c r="I39" s="7"/>
      <c r="J39" s="15"/>
      <c r="K39" s="5"/>
      <c r="L39" s="7"/>
      <c r="M39" s="15"/>
      <c r="N39" s="7"/>
      <c r="O39" s="26"/>
      <c r="P39" s="2"/>
      <c r="Q39" s="7"/>
      <c r="R39" s="15"/>
      <c r="S39" s="7"/>
      <c r="T39" s="26"/>
    </row>
    <row r="40" spans="1:20" x14ac:dyDescent="0.25">
      <c r="A40" s="33"/>
      <c r="B40" s="7"/>
      <c r="C40" s="16"/>
      <c r="D40" s="7"/>
      <c r="E40" s="26"/>
      <c r="F40" s="15"/>
      <c r="G40" s="7"/>
      <c r="H40" s="15"/>
      <c r="I40" s="7"/>
      <c r="J40" s="15"/>
      <c r="K40" s="5"/>
      <c r="L40" s="7"/>
      <c r="M40" s="15"/>
      <c r="N40" s="7"/>
      <c r="O40" s="26"/>
      <c r="P40" s="2"/>
      <c r="Q40" s="7"/>
      <c r="R40" s="15"/>
      <c r="S40" s="7"/>
      <c r="T40" s="26"/>
    </row>
    <row r="41" spans="1:20" x14ac:dyDescent="0.25">
      <c r="A41" s="33"/>
      <c r="B41" s="7"/>
      <c r="C41" s="16"/>
      <c r="D41" s="7"/>
      <c r="E41" s="26"/>
      <c r="F41" s="15"/>
      <c r="G41" s="7"/>
      <c r="H41" s="15"/>
      <c r="I41" s="7"/>
      <c r="J41" s="15"/>
      <c r="K41" s="5"/>
      <c r="L41" s="7"/>
      <c r="M41" s="15"/>
      <c r="N41" s="7"/>
      <c r="O41" s="26"/>
      <c r="P41" s="2"/>
      <c r="Q41" s="7"/>
      <c r="R41" s="15"/>
      <c r="S41" s="7"/>
      <c r="T41" s="26"/>
    </row>
    <row r="42" spans="1:20" x14ac:dyDescent="0.25">
      <c r="A42" s="33"/>
      <c r="B42" s="7"/>
      <c r="C42" s="16"/>
      <c r="D42" s="7"/>
      <c r="E42" s="26"/>
      <c r="F42" s="15"/>
      <c r="G42" s="7"/>
      <c r="H42" s="15"/>
      <c r="I42" s="7"/>
      <c r="J42" s="15"/>
      <c r="K42" s="5"/>
      <c r="L42" s="7"/>
      <c r="M42" s="15"/>
      <c r="N42" s="7"/>
      <c r="O42" s="26"/>
      <c r="P42" s="2"/>
      <c r="Q42" s="7"/>
      <c r="R42" s="15"/>
      <c r="S42" s="7"/>
      <c r="T42" s="26"/>
    </row>
    <row r="43" spans="1:20" x14ac:dyDescent="0.25">
      <c r="A43" s="33"/>
      <c r="B43" s="7"/>
      <c r="C43" s="16"/>
      <c r="D43" s="7"/>
      <c r="E43" s="26"/>
      <c r="F43" s="15"/>
      <c r="G43" s="7"/>
      <c r="H43" s="15"/>
      <c r="I43" s="7"/>
      <c r="J43" s="15"/>
      <c r="K43" s="5"/>
      <c r="L43" s="7"/>
      <c r="M43" s="15"/>
      <c r="N43" s="7"/>
      <c r="O43" s="26"/>
      <c r="P43" s="2"/>
      <c r="Q43" s="7"/>
      <c r="R43" s="15"/>
      <c r="S43" s="7"/>
      <c r="T43" s="26"/>
    </row>
    <row r="44" spans="1:20" x14ac:dyDescent="0.25">
      <c r="A44" s="33"/>
      <c r="B44" s="7"/>
      <c r="C44" s="16"/>
      <c r="D44" s="7"/>
      <c r="E44" s="26"/>
      <c r="F44" s="15"/>
      <c r="G44" s="7"/>
      <c r="H44" s="15"/>
      <c r="I44" s="7"/>
      <c r="J44" s="15"/>
      <c r="K44" s="5"/>
      <c r="L44" s="7"/>
      <c r="M44" s="15"/>
      <c r="N44" s="7"/>
      <c r="O44" s="26"/>
      <c r="P44" s="2"/>
      <c r="Q44" s="7"/>
      <c r="R44" s="15"/>
      <c r="S44" s="7"/>
      <c r="T44" s="26"/>
    </row>
    <row r="45" spans="1:20" x14ac:dyDescent="0.25">
      <c r="A45" s="34"/>
      <c r="B45" s="10"/>
      <c r="C45" s="11"/>
      <c r="D45" s="10"/>
      <c r="E45" s="27"/>
      <c r="F45" s="1"/>
      <c r="G45" s="10"/>
      <c r="H45" s="1"/>
      <c r="I45" s="10"/>
      <c r="J45" s="1"/>
      <c r="K45" s="9"/>
      <c r="L45" s="10"/>
      <c r="M45" s="1"/>
      <c r="N45" s="10"/>
      <c r="O45" s="27"/>
      <c r="P45" s="8"/>
      <c r="Q45" s="10"/>
      <c r="R45" s="1"/>
      <c r="S45" s="10"/>
      <c r="T45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selection activeCell="A8" sqref="A8"/>
    </sheetView>
  </sheetViews>
  <sheetFormatPr defaultRowHeight="15" x14ac:dyDescent="0.25"/>
  <cols>
    <col min="1" max="1" width="12.7109375" style="39" customWidth="1"/>
    <col min="2" max="2" width="15.5703125" customWidth="1"/>
    <col min="3" max="3" width="14.28515625" style="4" customWidth="1"/>
    <col min="4" max="4" width="15.42578125" customWidth="1"/>
    <col min="5" max="5" width="7.85546875" customWidth="1"/>
    <col min="6" max="6" width="10" customWidth="1"/>
    <col min="7" max="8" width="14.28515625" customWidth="1"/>
    <col min="9" max="9" width="9" customWidth="1"/>
    <col min="10" max="10" width="7.42578125" customWidth="1"/>
    <col min="11" max="11" width="8.7109375" style="35" customWidth="1"/>
    <col min="12" max="12" width="11.42578125" customWidth="1"/>
    <col min="13" max="13" width="9.42578125" style="4" customWidth="1"/>
    <col min="14" max="14" width="13.140625" customWidth="1"/>
    <col min="15" max="15" width="7.5703125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7.140625" customWidth="1"/>
  </cols>
  <sheetData>
    <row r="2" spans="1:20" ht="21" x14ac:dyDescent="0.35">
      <c r="A2" s="269" t="s">
        <v>219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44012</v>
      </c>
      <c r="B5" s="3" t="s">
        <v>68</v>
      </c>
      <c r="C5" s="16">
        <v>79244000</v>
      </c>
      <c r="D5" s="3" t="s">
        <v>70</v>
      </c>
      <c r="E5" s="26" t="s">
        <v>50</v>
      </c>
      <c r="F5" s="15"/>
      <c r="G5" s="3"/>
      <c r="H5" s="15"/>
      <c r="I5" s="3"/>
      <c r="J5" s="3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44012</v>
      </c>
      <c r="B6" s="7" t="s">
        <v>69</v>
      </c>
      <c r="C6" s="16">
        <v>2700000</v>
      </c>
      <c r="D6" s="7" t="s">
        <v>71</v>
      </c>
      <c r="E6" s="26" t="s">
        <v>50</v>
      </c>
      <c r="F6" s="15"/>
      <c r="G6" s="7"/>
      <c r="H6" s="15"/>
      <c r="I6" s="7"/>
      <c r="J6" s="7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110</v>
      </c>
      <c r="B7" s="10"/>
      <c r="C7" s="62">
        <f>SUM(C5:C6)</f>
        <v>81944000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7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7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7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7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7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7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7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7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7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7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7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7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7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7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7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7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7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7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7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7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7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7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15"/>
      <c r="G30" s="7"/>
      <c r="H30" s="15"/>
      <c r="I30" s="7"/>
      <c r="J30" s="7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15"/>
      <c r="G31" s="7"/>
      <c r="H31" s="15"/>
      <c r="I31" s="7"/>
      <c r="J31" s="7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15"/>
      <c r="G32" s="7"/>
      <c r="H32" s="15"/>
      <c r="I32" s="7"/>
      <c r="J32" s="7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15"/>
      <c r="G33" s="7"/>
      <c r="H33" s="15"/>
      <c r="I33" s="7"/>
      <c r="J33" s="7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15"/>
      <c r="G34" s="7"/>
      <c r="H34" s="15"/>
      <c r="I34" s="7"/>
      <c r="J34" s="7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15"/>
      <c r="G35" s="7"/>
      <c r="H35" s="15"/>
      <c r="I35" s="7"/>
      <c r="J35" s="7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15"/>
      <c r="G36" s="7"/>
      <c r="H36" s="15"/>
      <c r="I36" s="7"/>
      <c r="J36" s="7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15"/>
      <c r="G37" s="7"/>
      <c r="H37" s="15"/>
      <c r="I37" s="7"/>
      <c r="J37" s="7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15"/>
      <c r="G38" s="7"/>
      <c r="H38" s="15"/>
      <c r="I38" s="7"/>
      <c r="J38" s="7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15"/>
      <c r="G39" s="7"/>
      <c r="H39" s="15"/>
      <c r="I39" s="7"/>
      <c r="J39" s="7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15"/>
      <c r="G40" s="7"/>
      <c r="H40" s="15"/>
      <c r="I40" s="7"/>
      <c r="J40" s="7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15"/>
      <c r="G41" s="7"/>
      <c r="H41" s="15"/>
      <c r="I41" s="7"/>
      <c r="J41" s="7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15"/>
      <c r="G42" s="7"/>
      <c r="H42" s="15"/>
      <c r="I42" s="7"/>
      <c r="J42" s="7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15"/>
      <c r="G43" s="7"/>
      <c r="H43" s="15"/>
      <c r="I43" s="7"/>
      <c r="J43" s="7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15"/>
      <c r="G44" s="7"/>
      <c r="H44" s="15"/>
      <c r="I44" s="7"/>
      <c r="J44" s="7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8"/>
      <c r="B45" s="10"/>
      <c r="C45" s="11"/>
      <c r="D45" s="10"/>
      <c r="E45" s="27"/>
      <c r="F45" s="1"/>
      <c r="G45" s="10"/>
      <c r="H45" s="1"/>
      <c r="I45" s="10"/>
      <c r="J45" s="10"/>
      <c r="K45" s="34"/>
      <c r="L45" s="10"/>
      <c r="M45" s="11"/>
      <c r="N45" s="10"/>
      <c r="O45" s="27"/>
      <c r="P45" s="34"/>
      <c r="Q45" s="10"/>
      <c r="R45" s="11"/>
      <c r="S45" s="10"/>
      <c r="T45" s="27"/>
    </row>
  </sheetData>
  <mergeCells count="5">
    <mergeCell ref="A2:T2"/>
    <mergeCell ref="A3:E3"/>
    <mergeCell ref="K3:O3"/>
    <mergeCell ref="P3:T3"/>
    <mergeCell ref="F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selection activeCell="A5" sqref="A5"/>
    </sheetView>
  </sheetViews>
  <sheetFormatPr defaultRowHeight="15" x14ac:dyDescent="0.25"/>
  <cols>
    <col min="1" max="1" width="12.7109375" style="39" customWidth="1"/>
    <col min="2" max="2" width="15.5703125" customWidth="1"/>
    <col min="3" max="3" width="14.28515625" style="4" customWidth="1"/>
    <col min="4" max="4" width="15.42578125" customWidth="1"/>
    <col min="5" max="5" width="7.85546875" customWidth="1"/>
    <col min="6" max="6" width="10" customWidth="1"/>
    <col min="7" max="8" width="14.28515625" customWidth="1"/>
    <col min="9" max="9" width="9" customWidth="1"/>
    <col min="10" max="10" width="7.42578125" customWidth="1"/>
    <col min="11" max="11" width="8.7109375" style="35" customWidth="1"/>
    <col min="12" max="12" width="11.42578125" customWidth="1"/>
    <col min="13" max="13" width="9.42578125" style="4" customWidth="1"/>
    <col min="14" max="14" width="13.140625" customWidth="1"/>
    <col min="15" max="15" width="7.5703125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7.140625" customWidth="1"/>
  </cols>
  <sheetData>
    <row r="2" spans="1:20" ht="21" x14ac:dyDescent="0.35">
      <c r="A2" s="269" t="s">
        <v>589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44020</v>
      </c>
      <c r="B5" s="3" t="s">
        <v>590</v>
      </c>
      <c r="C5" s="16">
        <v>7656000</v>
      </c>
      <c r="D5" s="3" t="s">
        <v>526</v>
      </c>
      <c r="E5" s="26" t="s">
        <v>50</v>
      </c>
      <c r="F5" s="15"/>
      <c r="G5" s="3"/>
      <c r="H5" s="15"/>
      <c r="I5" s="3"/>
      <c r="J5" s="3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/>
      <c r="B6" s="7"/>
      <c r="C6" s="16"/>
      <c r="D6" s="7"/>
      <c r="E6" s="26"/>
      <c r="F6" s="15"/>
      <c r="G6" s="7"/>
      <c r="H6" s="15"/>
      <c r="I6" s="7"/>
      <c r="J6" s="7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110</v>
      </c>
      <c r="B7" s="10"/>
      <c r="C7" s="62">
        <f>SUM(C5:C6)</f>
        <v>7656000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7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7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7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7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7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7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7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7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7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7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7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7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7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7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7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7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7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7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7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7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7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7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15"/>
      <c r="G30" s="7"/>
      <c r="H30" s="15"/>
      <c r="I30" s="7"/>
      <c r="J30" s="7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15"/>
      <c r="G31" s="7"/>
      <c r="H31" s="15"/>
      <c r="I31" s="7"/>
      <c r="J31" s="7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15"/>
      <c r="G32" s="7"/>
      <c r="H32" s="15"/>
      <c r="I32" s="7"/>
      <c r="J32" s="7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15"/>
      <c r="G33" s="7"/>
      <c r="H33" s="15"/>
      <c r="I33" s="7"/>
      <c r="J33" s="7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15"/>
      <c r="G34" s="7"/>
      <c r="H34" s="15"/>
      <c r="I34" s="7"/>
      <c r="J34" s="7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15"/>
      <c r="G35" s="7"/>
      <c r="H35" s="15"/>
      <c r="I35" s="7"/>
      <c r="J35" s="7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15"/>
      <c r="G36" s="7"/>
      <c r="H36" s="15"/>
      <c r="I36" s="7"/>
      <c r="J36" s="7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15"/>
      <c r="G37" s="7"/>
      <c r="H37" s="15"/>
      <c r="I37" s="7"/>
      <c r="J37" s="7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15"/>
      <c r="G38" s="7"/>
      <c r="H38" s="15"/>
      <c r="I38" s="7"/>
      <c r="J38" s="7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15"/>
      <c r="G39" s="7"/>
      <c r="H39" s="15"/>
      <c r="I39" s="7"/>
      <c r="J39" s="7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15"/>
      <c r="G40" s="7"/>
      <c r="H40" s="15"/>
      <c r="I40" s="7"/>
      <c r="J40" s="7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15"/>
      <c r="G41" s="7"/>
      <c r="H41" s="15"/>
      <c r="I41" s="7"/>
      <c r="J41" s="7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15"/>
      <c r="G42" s="7"/>
      <c r="H42" s="15"/>
      <c r="I42" s="7"/>
      <c r="J42" s="7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15"/>
      <c r="G43" s="7"/>
      <c r="H43" s="15"/>
      <c r="I43" s="7"/>
      <c r="J43" s="7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15"/>
      <c r="G44" s="7"/>
      <c r="H44" s="15"/>
      <c r="I44" s="7"/>
      <c r="J44" s="7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8"/>
      <c r="B45" s="10"/>
      <c r="C45" s="11"/>
      <c r="D45" s="10"/>
      <c r="E45" s="27"/>
      <c r="F45" s="1"/>
      <c r="G45" s="10"/>
      <c r="H45" s="1"/>
      <c r="I45" s="10"/>
      <c r="J45" s="10"/>
      <c r="K45" s="34"/>
      <c r="L45" s="10"/>
      <c r="M45" s="11"/>
      <c r="N45" s="10"/>
      <c r="O45" s="27"/>
      <c r="P45" s="34"/>
      <c r="Q45" s="10"/>
      <c r="R45" s="11"/>
      <c r="S45" s="10"/>
      <c r="T45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workbookViewId="0">
      <selection activeCell="G32" sqref="G32"/>
    </sheetView>
  </sheetViews>
  <sheetFormatPr defaultRowHeight="15" x14ac:dyDescent="0.25"/>
  <cols>
    <col min="1" max="1" width="9.140625" style="78"/>
    <col min="2" max="2" width="13" style="64" customWidth="1"/>
    <col min="3" max="3" width="12.42578125" style="79" customWidth="1"/>
    <col min="4" max="4" width="13.42578125" style="64" customWidth="1"/>
    <col min="5" max="5" width="7.28515625" style="64" customWidth="1"/>
    <col min="6" max="6" width="14.28515625" style="64" customWidth="1"/>
    <col min="7" max="7" width="10.28515625" style="64" customWidth="1"/>
    <col min="8" max="8" width="14.28515625" style="64" customWidth="1"/>
    <col min="9" max="9" width="11.7109375" style="64" customWidth="1"/>
    <col min="10" max="10" width="7.28515625" style="64" customWidth="1"/>
    <col min="11" max="11" width="11.7109375" style="80" customWidth="1"/>
    <col min="12" max="12" width="34.140625" style="64" customWidth="1"/>
    <col min="13" max="13" width="16.85546875" style="79" customWidth="1"/>
    <col min="14" max="14" width="8.28515625" style="64" customWidth="1"/>
    <col min="15" max="15" width="8" style="64" customWidth="1"/>
    <col min="16" max="16" width="9.140625" style="80"/>
    <col min="17" max="17" width="9.85546875" style="64" customWidth="1"/>
    <col min="18" max="18" width="9.140625" style="79"/>
    <col min="19" max="19" width="11.28515625" style="64" customWidth="1"/>
    <col min="20" max="20" width="6.7109375" style="64" customWidth="1"/>
    <col min="21" max="16384" width="9.140625" style="64"/>
  </cols>
  <sheetData>
    <row r="2" spans="1:20" ht="21" x14ac:dyDescent="0.35">
      <c r="A2" s="269" t="s">
        <v>174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66"/>
      <c r="B5" s="65"/>
      <c r="C5" s="67"/>
      <c r="D5" s="65"/>
      <c r="E5" s="68"/>
      <c r="F5" s="69"/>
      <c r="G5" s="65"/>
      <c r="H5" s="69"/>
      <c r="I5" s="65"/>
      <c r="J5" s="69"/>
      <c r="K5" s="70">
        <v>43984</v>
      </c>
      <c r="L5" s="65" t="s">
        <v>175</v>
      </c>
      <c r="M5" s="67">
        <v>15054155</v>
      </c>
      <c r="N5" s="65" t="s">
        <v>107</v>
      </c>
      <c r="O5" s="68" t="s">
        <v>50</v>
      </c>
      <c r="P5" s="70"/>
      <c r="Q5" s="71"/>
      <c r="R5" s="67"/>
      <c r="S5" s="65"/>
      <c r="T5" s="68"/>
    </row>
    <row r="6" spans="1:20" x14ac:dyDescent="0.25">
      <c r="A6" s="66"/>
      <c r="B6" s="71"/>
      <c r="C6" s="67"/>
      <c r="D6" s="71"/>
      <c r="E6" s="68"/>
      <c r="F6" s="69"/>
      <c r="G6" s="71"/>
      <c r="H6" s="69"/>
      <c r="I6" s="71"/>
      <c r="J6" s="69"/>
      <c r="K6" s="70">
        <v>44012</v>
      </c>
      <c r="L6" s="71" t="s">
        <v>176</v>
      </c>
      <c r="M6" s="67">
        <v>70909265</v>
      </c>
      <c r="N6" s="71" t="s">
        <v>107</v>
      </c>
      <c r="O6" s="68" t="s">
        <v>50</v>
      </c>
      <c r="P6" s="70"/>
      <c r="Q6" s="71"/>
      <c r="R6" s="67"/>
      <c r="S6" s="71"/>
      <c r="T6" s="68"/>
    </row>
    <row r="7" spans="1:20" x14ac:dyDescent="0.25">
      <c r="A7" s="54" t="s">
        <v>110</v>
      </c>
      <c r="B7" s="73"/>
      <c r="C7" s="62">
        <f>SUM(C5:C6)</f>
        <v>0</v>
      </c>
      <c r="D7" s="73"/>
      <c r="E7" s="74"/>
      <c r="F7" s="75"/>
      <c r="G7" s="73"/>
      <c r="H7" s="62">
        <f>SUM(H5:H6)</f>
        <v>0</v>
      </c>
      <c r="I7" s="73"/>
      <c r="J7" s="75"/>
      <c r="K7" s="76"/>
      <c r="L7" s="73"/>
      <c r="M7" s="62">
        <f>SUM(M5:M6)</f>
        <v>85963420</v>
      </c>
      <c r="N7" s="73"/>
      <c r="O7" s="74"/>
      <c r="P7" s="76"/>
      <c r="Q7" s="73"/>
      <c r="R7" s="62">
        <f>SUM(R5:R6)</f>
        <v>0</v>
      </c>
      <c r="S7" s="73"/>
      <c r="T7" s="74"/>
    </row>
    <row r="8" spans="1:20" x14ac:dyDescent="0.25">
      <c r="A8" s="66"/>
      <c r="B8" s="71"/>
      <c r="C8" s="67"/>
      <c r="D8" s="71"/>
      <c r="E8" s="68"/>
      <c r="F8" s="69"/>
      <c r="G8" s="71"/>
      <c r="H8" s="69"/>
      <c r="I8" s="71"/>
      <c r="J8" s="69"/>
      <c r="K8" s="70"/>
      <c r="L8" s="71"/>
      <c r="M8" s="67"/>
      <c r="N8" s="71"/>
      <c r="O8" s="68"/>
      <c r="P8" s="70"/>
      <c r="Q8" s="71"/>
      <c r="R8" s="67"/>
      <c r="S8" s="71"/>
      <c r="T8" s="68"/>
    </row>
    <row r="9" spans="1:20" x14ac:dyDescent="0.25">
      <c r="A9" s="66"/>
      <c r="B9" s="71"/>
      <c r="C9" s="67"/>
      <c r="D9" s="71"/>
      <c r="E9" s="68"/>
      <c r="F9" s="69"/>
      <c r="G9" s="71"/>
      <c r="H9" s="69"/>
      <c r="I9" s="71"/>
      <c r="J9" s="69"/>
      <c r="K9" s="70"/>
      <c r="L9" s="71"/>
      <c r="M9" s="67"/>
      <c r="N9" s="71"/>
      <c r="O9" s="68"/>
      <c r="P9" s="70"/>
      <c r="Q9" s="71"/>
      <c r="R9" s="67"/>
      <c r="S9" s="71"/>
      <c r="T9" s="68"/>
    </row>
    <row r="10" spans="1:20" x14ac:dyDescent="0.25">
      <c r="A10" s="66"/>
      <c r="B10" s="71"/>
      <c r="C10" s="67"/>
      <c r="D10" s="71"/>
      <c r="E10" s="68"/>
      <c r="F10" s="69"/>
      <c r="G10" s="71"/>
      <c r="H10" s="69"/>
      <c r="I10" s="71"/>
      <c r="J10" s="69"/>
      <c r="K10" s="70"/>
      <c r="L10" s="71"/>
      <c r="M10" s="67"/>
      <c r="N10" s="71"/>
      <c r="O10" s="68"/>
      <c r="P10" s="70"/>
      <c r="Q10" s="71"/>
      <c r="R10" s="67"/>
      <c r="S10" s="71"/>
      <c r="T10" s="68"/>
    </row>
    <row r="11" spans="1:20" x14ac:dyDescent="0.25">
      <c r="A11" s="66"/>
      <c r="B11" s="71"/>
      <c r="C11" s="67"/>
      <c r="D11" s="71"/>
      <c r="E11" s="68"/>
      <c r="F11" s="69"/>
      <c r="G11" s="71"/>
      <c r="H11" s="69"/>
      <c r="I11" s="71"/>
      <c r="J11" s="69"/>
      <c r="K11" s="70"/>
      <c r="L11" s="71"/>
      <c r="M11" s="67"/>
      <c r="N11" s="71"/>
      <c r="O11" s="68"/>
      <c r="P11" s="70"/>
      <c r="Q11" s="71"/>
      <c r="R11" s="67"/>
      <c r="S11" s="71"/>
      <c r="T11" s="68"/>
    </row>
    <row r="12" spans="1:20" x14ac:dyDescent="0.25">
      <c r="A12" s="66"/>
      <c r="B12" s="71"/>
      <c r="C12" s="67"/>
      <c r="D12" s="71"/>
      <c r="E12" s="68"/>
      <c r="F12" s="69"/>
      <c r="G12" s="71"/>
      <c r="H12" s="69"/>
      <c r="I12" s="71"/>
      <c r="J12" s="69"/>
      <c r="K12" s="70"/>
      <c r="L12" s="71"/>
      <c r="M12" s="67"/>
      <c r="N12" s="71"/>
      <c r="O12" s="68"/>
      <c r="P12" s="70"/>
      <c r="Q12" s="71"/>
      <c r="R12" s="67"/>
      <c r="S12" s="71"/>
      <c r="T12" s="68"/>
    </row>
    <row r="13" spans="1:20" x14ac:dyDescent="0.25">
      <c r="A13" s="66"/>
      <c r="B13" s="71"/>
      <c r="C13" s="67"/>
      <c r="D13" s="71"/>
      <c r="E13" s="68"/>
      <c r="F13" s="69"/>
      <c r="G13" s="71"/>
      <c r="H13" s="69"/>
      <c r="I13" s="71"/>
      <c r="J13" s="69"/>
      <c r="K13" s="70"/>
      <c r="L13" s="71"/>
      <c r="M13" s="67"/>
      <c r="N13" s="71"/>
      <c r="O13" s="68"/>
      <c r="P13" s="70"/>
      <c r="Q13" s="71"/>
      <c r="R13" s="67"/>
      <c r="S13" s="71"/>
      <c r="T13" s="68"/>
    </row>
    <row r="14" spans="1:20" x14ac:dyDescent="0.25">
      <c r="A14" s="66"/>
      <c r="B14" s="71"/>
      <c r="C14" s="67"/>
      <c r="D14" s="71"/>
      <c r="E14" s="68"/>
      <c r="F14" s="69"/>
      <c r="G14" s="71"/>
      <c r="H14" s="69"/>
      <c r="I14" s="71"/>
      <c r="J14" s="69"/>
      <c r="K14" s="70"/>
      <c r="L14" s="71"/>
      <c r="M14" s="67"/>
      <c r="N14" s="71"/>
      <c r="O14" s="68"/>
      <c r="P14" s="70"/>
      <c r="Q14" s="71"/>
      <c r="R14" s="67"/>
      <c r="S14" s="71"/>
      <c r="T14" s="68"/>
    </row>
    <row r="15" spans="1:20" x14ac:dyDescent="0.25">
      <c r="A15" s="66"/>
      <c r="B15" s="71"/>
      <c r="C15" s="67"/>
      <c r="D15" s="71"/>
      <c r="E15" s="68"/>
      <c r="F15" s="69"/>
      <c r="G15" s="71"/>
      <c r="H15" s="69"/>
      <c r="I15" s="71"/>
      <c r="J15" s="69"/>
      <c r="K15" s="70"/>
      <c r="L15" s="71"/>
      <c r="M15" s="67"/>
      <c r="N15" s="71"/>
      <c r="O15" s="68"/>
      <c r="P15" s="70"/>
      <c r="Q15" s="71"/>
      <c r="R15" s="67"/>
      <c r="S15" s="71"/>
      <c r="T15" s="68"/>
    </row>
    <row r="16" spans="1:20" x14ac:dyDescent="0.25">
      <c r="A16" s="66"/>
      <c r="B16" s="71"/>
      <c r="C16" s="67"/>
      <c r="D16" s="71"/>
      <c r="E16" s="68"/>
      <c r="F16" s="69"/>
      <c r="G16" s="71"/>
      <c r="H16" s="69"/>
      <c r="I16" s="71"/>
      <c r="J16" s="69"/>
      <c r="K16" s="70"/>
      <c r="L16" s="71"/>
      <c r="M16" s="67"/>
      <c r="N16" s="71"/>
      <c r="O16" s="68"/>
      <c r="P16" s="70"/>
      <c r="Q16" s="71"/>
      <c r="R16" s="67"/>
      <c r="S16" s="71"/>
      <c r="T16" s="68"/>
    </row>
    <row r="17" spans="1:20" x14ac:dyDescent="0.25">
      <c r="A17" s="66"/>
      <c r="B17" s="71"/>
      <c r="C17" s="67"/>
      <c r="D17" s="71"/>
      <c r="E17" s="68"/>
      <c r="F17" s="69"/>
      <c r="G17" s="71"/>
      <c r="H17" s="69"/>
      <c r="I17" s="71"/>
      <c r="J17" s="69"/>
      <c r="K17" s="70"/>
      <c r="L17" s="71"/>
      <c r="M17" s="67"/>
      <c r="N17" s="71"/>
      <c r="O17" s="68"/>
      <c r="P17" s="70"/>
      <c r="Q17" s="71"/>
      <c r="R17" s="67"/>
      <c r="S17" s="71"/>
      <c r="T17" s="68"/>
    </row>
    <row r="18" spans="1:20" x14ac:dyDescent="0.25">
      <c r="A18" s="66"/>
      <c r="B18" s="71"/>
      <c r="C18" s="67"/>
      <c r="D18" s="71"/>
      <c r="E18" s="68"/>
      <c r="F18" s="69"/>
      <c r="G18" s="71"/>
      <c r="H18" s="69"/>
      <c r="I18" s="71"/>
      <c r="J18" s="69"/>
      <c r="K18" s="70"/>
      <c r="L18" s="71"/>
      <c r="M18" s="67"/>
      <c r="N18" s="71"/>
      <c r="O18" s="68"/>
      <c r="P18" s="70"/>
      <c r="Q18" s="71"/>
      <c r="R18" s="67"/>
      <c r="S18" s="71"/>
      <c r="T18" s="68"/>
    </row>
    <row r="19" spans="1:20" x14ac:dyDescent="0.25">
      <c r="A19" s="66"/>
      <c r="B19" s="71"/>
      <c r="C19" s="67"/>
      <c r="D19" s="71"/>
      <c r="E19" s="68"/>
      <c r="F19" s="69"/>
      <c r="G19" s="71"/>
      <c r="H19" s="69"/>
      <c r="I19" s="71"/>
      <c r="J19" s="69"/>
      <c r="K19" s="70"/>
      <c r="L19" s="71"/>
      <c r="M19" s="67"/>
      <c r="N19" s="71"/>
      <c r="O19" s="68"/>
      <c r="P19" s="70"/>
      <c r="Q19" s="71"/>
      <c r="R19" s="67"/>
      <c r="S19" s="71"/>
      <c r="T19" s="68"/>
    </row>
    <row r="20" spans="1:20" x14ac:dyDescent="0.25">
      <c r="A20" s="66"/>
      <c r="B20" s="71"/>
      <c r="C20" s="67"/>
      <c r="D20" s="71"/>
      <c r="E20" s="68"/>
      <c r="F20" s="69"/>
      <c r="G20" s="71"/>
      <c r="H20" s="69"/>
      <c r="I20" s="71"/>
      <c r="J20" s="69"/>
      <c r="K20" s="70"/>
      <c r="L20" s="71"/>
      <c r="M20" s="67"/>
      <c r="N20" s="71"/>
      <c r="O20" s="68"/>
      <c r="P20" s="70"/>
      <c r="Q20" s="71"/>
      <c r="R20" s="67"/>
      <c r="S20" s="71"/>
      <c r="T20" s="68"/>
    </row>
    <row r="21" spans="1:20" x14ac:dyDescent="0.25">
      <c r="A21" s="66"/>
      <c r="B21" s="71"/>
      <c r="C21" s="67"/>
      <c r="D21" s="71"/>
      <c r="E21" s="68"/>
      <c r="F21" s="69"/>
      <c r="G21" s="71"/>
      <c r="H21" s="69"/>
      <c r="I21" s="71"/>
      <c r="J21" s="69"/>
      <c r="K21" s="70"/>
      <c r="L21" s="71"/>
      <c r="M21" s="67"/>
      <c r="N21" s="71"/>
      <c r="O21" s="68"/>
      <c r="P21" s="70"/>
      <c r="Q21" s="71"/>
      <c r="R21" s="67"/>
      <c r="S21" s="71"/>
      <c r="T21" s="68"/>
    </row>
    <row r="22" spans="1:20" x14ac:dyDescent="0.25">
      <c r="A22" s="66"/>
      <c r="B22" s="71"/>
      <c r="C22" s="67"/>
      <c r="D22" s="71"/>
      <c r="E22" s="68"/>
      <c r="F22" s="69"/>
      <c r="G22" s="71"/>
      <c r="H22" s="69"/>
      <c r="I22" s="71"/>
      <c r="J22" s="69"/>
      <c r="K22" s="70"/>
      <c r="L22" s="71"/>
      <c r="M22" s="67"/>
      <c r="N22" s="71"/>
      <c r="O22" s="68"/>
      <c r="P22" s="70"/>
      <c r="Q22" s="71"/>
      <c r="R22" s="67"/>
      <c r="S22" s="71"/>
      <c r="T22" s="68"/>
    </row>
    <row r="23" spans="1:20" x14ac:dyDescent="0.25">
      <c r="A23" s="66"/>
      <c r="B23" s="71"/>
      <c r="C23" s="67"/>
      <c r="D23" s="71"/>
      <c r="E23" s="68"/>
      <c r="F23" s="69"/>
      <c r="G23" s="71"/>
      <c r="H23" s="69"/>
      <c r="I23" s="71"/>
      <c r="J23" s="69"/>
      <c r="K23" s="70"/>
      <c r="L23" s="71"/>
      <c r="M23" s="67"/>
      <c r="N23" s="71"/>
      <c r="O23" s="68"/>
      <c r="P23" s="70"/>
      <c r="Q23" s="71"/>
      <c r="R23" s="67"/>
      <c r="S23" s="71"/>
      <c r="T23" s="68"/>
    </row>
    <row r="24" spans="1:20" x14ac:dyDescent="0.25">
      <c r="A24" s="66"/>
      <c r="B24" s="71"/>
      <c r="C24" s="67"/>
      <c r="D24" s="71"/>
      <c r="E24" s="68"/>
      <c r="F24" s="69"/>
      <c r="G24" s="71"/>
      <c r="H24" s="69"/>
      <c r="I24" s="71"/>
      <c r="J24" s="69"/>
      <c r="K24" s="70"/>
      <c r="L24" s="71"/>
      <c r="M24" s="67"/>
      <c r="N24" s="71"/>
      <c r="O24" s="68"/>
      <c r="P24" s="70"/>
      <c r="Q24" s="71"/>
      <c r="R24" s="67"/>
      <c r="S24" s="71"/>
      <c r="T24" s="68"/>
    </row>
    <row r="25" spans="1:20" x14ac:dyDescent="0.25">
      <c r="A25" s="66"/>
      <c r="B25" s="71"/>
      <c r="C25" s="67"/>
      <c r="D25" s="71"/>
      <c r="E25" s="68"/>
      <c r="F25" s="69"/>
      <c r="G25" s="71"/>
      <c r="H25" s="69"/>
      <c r="I25" s="71"/>
      <c r="J25" s="69"/>
      <c r="K25" s="70"/>
      <c r="L25" s="71"/>
      <c r="M25" s="67"/>
      <c r="N25" s="71"/>
      <c r="O25" s="68"/>
      <c r="P25" s="70"/>
      <c r="Q25" s="71"/>
      <c r="R25" s="67"/>
      <c r="S25" s="71"/>
      <c r="T25" s="68"/>
    </row>
    <row r="26" spans="1:20" x14ac:dyDescent="0.25">
      <c r="A26" s="66"/>
      <c r="B26" s="71"/>
      <c r="C26" s="67"/>
      <c r="D26" s="71"/>
      <c r="E26" s="68"/>
      <c r="F26" s="69"/>
      <c r="G26" s="71"/>
      <c r="H26" s="69"/>
      <c r="I26" s="71"/>
      <c r="J26" s="69"/>
      <c r="K26" s="70"/>
      <c r="L26" s="71"/>
      <c r="M26" s="67"/>
      <c r="N26" s="71"/>
      <c r="O26" s="68"/>
      <c r="P26" s="70"/>
      <c r="Q26" s="71"/>
      <c r="R26" s="67"/>
      <c r="S26" s="71"/>
      <c r="T26" s="68"/>
    </row>
    <row r="27" spans="1:20" x14ac:dyDescent="0.25">
      <c r="A27" s="66"/>
      <c r="B27" s="71"/>
      <c r="C27" s="67"/>
      <c r="D27" s="71"/>
      <c r="E27" s="68"/>
      <c r="F27" s="69"/>
      <c r="G27" s="71"/>
      <c r="H27" s="69"/>
      <c r="I27" s="71"/>
      <c r="J27" s="69"/>
      <c r="K27" s="70"/>
      <c r="L27" s="71"/>
      <c r="M27" s="67"/>
      <c r="N27" s="71"/>
      <c r="O27" s="68"/>
      <c r="P27" s="70"/>
      <c r="Q27" s="71"/>
      <c r="R27" s="67"/>
      <c r="S27" s="71"/>
      <c r="T27" s="68"/>
    </row>
    <row r="28" spans="1:20" x14ac:dyDescent="0.25">
      <c r="A28" s="66"/>
      <c r="B28" s="71"/>
      <c r="C28" s="67"/>
      <c r="D28" s="71"/>
      <c r="E28" s="68"/>
      <c r="F28" s="69"/>
      <c r="G28" s="71"/>
      <c r="H28" s="69"/>
      <c r="I28" s="71"/>
      <c r="J28" s="69"/>
      <c r="K28" s="70"/>
      <c r="L28" s="71"/>
      <c r="M28" s="67"/>
      <c r="N28" s="71"/>
      <c r="O28" s="68"/>
      <c r="P28" s="70"/>
      <c r="Q28" s="71"/>
      <c r="R28" s="67"/>
      <c r="S28" s="71"/>
      <c r="T28" s="68"/>
    </row>
    <row r="29" spans="1:20" x14ac:dyDescent="0.25">
      <c r="A29" s="66"/>
      <c r="B29" s="71"/>
      <c r="C29" s="67"/>
      <c r="D29" s="71"/>
      <c r="E29" s="68"/>
      <c r="F29" s="69"/>
      <c r="G29" s="71"/>
      <c r="H29" s="69"/>
      <c r="I29" s="71"/>
      <c r="J29" s="69"/>
      <c r="K29" s="70"/>
      <c r="L29" s="71"/>
      <c r="M29" s="67"/>
      <c r="N29" s="71"/>
      <c r="O29" s="68"/>
      <c r="P29" s="70"/>
      <c r="Q29" s="71"/>
      <c r="R29" s="67"/>
      <c r="S29" s="71"/>
      <c r="T29" s="68"/>
    </row>
    <row r="30" spans="1:20" x14ac:dyDescent="0.25">
      <c r="A30" s="72"/>
      <c r="B30" s="73"/>
      <c r="C30" s="77"/>
      <c r="D30" s="73"/>
      <c r="E30" s="74"/>
      <c r="F30" s="75"/>
      <c r="G30" s="73"/>
      <c r="H30" s="75"/>
      <c r="I30" s="73"/>
      <c r="J30" s="75"/>
      <c r="K30" s="76"/>
      <c r="L30" s="73"/>
      <c r="M30" s="77"/>
      <c r="N30" s="73"/>
      <c r="O30" s="74"/>
      <c r="P30" s="76"/>
      <c r="Q30" s="73"/>
      <c r="R30" s="77"/>
      <c r="S30" s="73"/>
      <c r="T30" s="74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workbookViewId="0">
      <selection activeCell="G34" sqref="G34"/>
    </sheetView>
  </sheetViews>
  <sheetFormatPr defaultRowHeight="15" x14ac:dyDescent="0.25"/>
  <cols>
    <col min="1" max="1" width="10.5703125" style="39" customWidth="1"/>
    <col min="2" max="2" width="15.5703125" customWidth="1"/>
    <col min="3" max="3" width="15.140625" style="4" customWidth="1"/>
    <col min="4" max="4" width="11.7109375" customWidth="1"/>
    <col min="5" max="5" width="4.7109375" customWidth="1"/>
    <col min="6" max="6" width="11.42578125" customWidth="1"/>
    <col min="7" max="7" width="12.7109375" customWidth="1"/>
    <col min="8" max="9" width="14.28515625" customWidth="1"/>
    <col min="10" max="10" width="7.42578125" customWidth="1"/>
    <col min="11" max="11" width="11.7109375" style="35" customWidth="1"/>
    <col min="12" max="12" width="14.140625" customWidth="1"/>
    <col min="13" max="13" width="13.5703125" style="4" customWidth="1"/>
    <col min="14" max="14" width="13.140625" customWidth="1"/>
    <col min="15" max="15" width="7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7" customWidth="1"/>
  </cols>
  <sheetData>
    <row r="2" spans="1:20" ht="21" x14ac:dyDescent="0.35">
      <c r="A2" s="269" t="s">
        <v>177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43988</v>
      </c>
      <c r="B5" s="3" t="s">
        <v>178</v>
      </c>
      <c r="C5" s="16">
        <v>6400000</v>
      </c>
      <c r="D5" s="3" t="s">
        <v>62</v>
      </c>
      <c r="E5" s="26" t="s">
        <v>50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43988</v>
      </c>
      <c r="B6" s="7" t="s">
        <v>179</v>
      </c>
      <c r="C6" s="16">
        <v>7430000</v>
      </c>
      <c r="D6" s="7" t="s">
        <v>62</v>
      </c>
      <c r="E6" s="26" t="s">
        <v>50</v>
      </c>
      <c r="F6" s="15"/>
      <c r="G6" s="7"/>
      <c r="H6" s="15"/>
      <c r="I6" s="7"/>
      <c r="J6" s="15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110</v>
      </c>
      <c r="B7" s="10"/>
      <c r="C7" s="62">
        <f>SUM(C5:C6)</f>
        <v>13830000</v>
      </c>
      <c r="D7" s="10"/>
      <c r="E7" s="27"/>
      <c r="F7" s="1"/>
      <c r="G7" s="10"/>
      <c r="H7" s="62">
        <f>SUM(H5:H6)</f>
        <v>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5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8"/>
      <c r="B30" s="10"/>
      <c r="C30" s="11"/>
      <c r="D30" s="10"/>
      <c r="E30" s="27"/>
      <c r="F30" s="1"/>
      <c r="G30" s="10"/>
      <c r="H30" s="1"/>
      <c r="I30" s="10"/>
      <c r="J30" s="1"/>
      <c r="K30" s="34"/>
      <c r="L30" s="10"/>
      <c r="M30" s="11"/>
      <c r="N30" s="10"/>
      <c r="O30" s="27"/>
      <c r="P30" s="34"/>
      <c r="Q30" s="10"/>
      <c r="R30" s="11"/>
      <c r="S30" s="10"/>
      <c r="T30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A8" sqref="A8"/>
    </sheetView>
  </sheetViews>
  <sheetFormatPr defaultRowHeight="15" x14ac:dyDescent="0.25"/>
  <cols>
    <col min="1" max="1" width="10.85546875" style="39" customWidth="1"/>
    <col min="2" max="2" width="39.5703125" customWidth="1"/>
    <col min="3" max="3" width="14.85546875" style="4" customWidth="1"/>
    <col min="4" max="4" width="15.42578125" customWidth="1"/>
    <col min="5" max="5" width="7.85546875" customWidth="1"/>
    <col min="6" max="6" width="10" customWidth="1"/>
    <col min="7" max="9" width="14.28515625" customWidth="1"/>
    <col min="10" max="10" width="7.85546875" customWidth="1"/>
    <col min="11" max="11" width="11.7109375" style="35" customWidth="1"/>
    <col min="12" max="12" width="13" customWidth="1"/>
    <col min="13" max="13" width="13.5703125" style="4" customWidth="1"/>
    <col min="14" max="14" width="13.140625" customWidth="1"/>
    <col min="15" max="15" width="7.85546875" customWidth="1"/>
    <col min="16" max="16" width="10.7109375" style="35" bestFit="1" customWidth="1"/>
    <col min="17" max="17" width="9.85546875" customWidth="1"/>
    <col min="18" max="18" width="9.7109375" style="4" bestFit="1" customWidth="1"/>
    <col min="19" max="19" width="12.85546875" customWidth="1"/>
    <col min="20" max="20" width="7.42578125" customWidth="1"/>
  </cols>
  <sheetData>
    <row r="2" spans="1:20" ht="21" x14ac:dyDescent="0.35">
      <c r="A2" s="269" t="s">
        <v>180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44012</v>
      </c>
      <c r="B5" s="3" t="s">
        <v>106</v>
      </c>
      <c r="C5" s="16">
        <v>21000000</v>
      </c>
      <c r="D5" s="3" t="s">
        <v>109</v>
      </c>
      <c r="E5" s="26" t="s">
        <v>50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110</v>
      </c>
      <c r="B6" s="10"/>
      <c r="C6" s="62">
        <f>SUM(C5:C5)</f>
        <v>21000000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0</v>
      </c>
      <c r="S6" s="10"/>
      <c r="T6" s="27"/>
    </row>
    <row r="7" spans="1:20" x14ac:dyDescent="0.25">
      <c r="A7" s="37"/>
      <c r="B7" s="3"/>
      <c r="C7" s="16"/>
      <c r="D7" s="3"/>
      <c r="E7" s="26"/>
      <c r="F7" s="15"/>
      <c r="G7" s="3"/>
      <c r="H7" s="15"/>
      <c r="I7" s="3"/>
      <c r="J7" s="15"/>
      <c r="K7" s="28"/>
      <c r="L7" s="29"/>
      <c r="M7" s="13"/>
      <c r="N7" s="3"/>
      <c r="O7" s="30"/>
      <c r="P7" s="33">
        <v>44022</v>
      </c>
      <c r="Q7" s="7" t="s">
        <v>602</v>
      </c>
      <c r="R7" s="16">
        <v>87000</v>
      </c>
      <c r="S7" s="3" t="s">
        <v>162</v>
      </c>
      <c r="T7" s="26" t="s">
        <v>50</v>
      </c>
    </row>
    <row r="8" spans="1:20" x14ac:dyDescent="0.25">
      <c r="A8" s="54" t="s">
        <v>511</v>
      </c>
      <c r="B8" s="10"/>
      <c r="C8" s="62">
        <f>SUM(C7:C7)</f>
        <v>0</v>
      </c>
      <c r="D8" s="10"/>
      <c r="E8" s="27"/>
      <c r="F8" s="1"/>
      <c r="G8" s="10"/>
      <c r="H8" s="62">
        <f>SUM(H7:H7)</f>
        <v>0</v>
      </c>
      <c r="I8" s="10"/>
      <c r="J8" s="1"/>
      <c r="K8" s="34"/>
      <c r="L8" s="10"/>
      <c r="M8" s="62">
        <f>SUM(M7:M7)</f>
        <v>0</v>
      </c>
      <c r="N8" s="10"/>
      <c r="O8" s="27"/>
      <c r="P8" s="34"/>
      <c r="Q8" s="10"/>
      <c r="R8" s="62">
        <f>SUM(R7:R7)</f>
        <v>87000</v>
      </c>
      <c r="S8" s="10"/>
      <c r="T8" s="27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topLeftCell="A45" workbookViewId="0">
      <selection activeCell="Q42" sqref="Q42"/>
    </sheetView>
  </sheetViews>
  <sheetFormatPr defaultRowHeight="15" x14ac:dyDescent="0.25"/>
  <cols>
    <col min="1" max="1" width="10.7109375" style="35" bestFit="1" customWidth="1"/>
    <col min="2" max="2" width="22.85546875" customWidth="1"/>
    <col min="3" max="3" width="15.85546875" style="4" customWidth="1"/>
    <col min="4" max="4" width="13.42578125" customWidth="1"/>
    <col min="5" max="5" width="7.28515625" customWidth="1"/>
    <col min="6" max="6" width="12.5703125" style="35" customWidth="1"/>
    <col min="7" max="7" width="21.5703125" customWidth="1"/>
    <col min="8" max="8" width="15.28515625" style="4" customWidth="1"/>
    <col min="9" max="9" width="10.28515625" customWidth="1"/>
    <col min="10" max="10" width="8.28515625" customWidth="1"/>
    <col min="11" max="11" width="11.5703125" style="35" customWidth="1"/>
    <col min="12" max="12" width="18.7109375" customWidth="1"/>
    <col min="13" max="13" width="13.5703125" style="4" customWidth="1"/>
    <col min="14" max="14" width="11" customWidth="1"/>
    <col min="15" max="15" width="7.85546875" customWidth="1"/>
    <col min="16" max="16" width="11.7109375" style="35" customWidth="1"/>
    <col min="17" max="17" width="46" bestFit="1" customWidth="1"/>
    <col min="18" max="18" width="13.42578125" bestFit="1" customWidth="1"/>
    <col min="19" max="19" width="9.5703125" customWidth="1"/>
    <col min="20" max="20" width="7.28515625" customWidth="1"/>
  </cols>
  <sheetData>
    <row r="2" spans="1:20" ht="23.25" x14ac:dyDescent="0.35">
      <c r="A2" s="267" t="s">
        <v>207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</row>
    <row r="3" spans="1:20" ht="23.25" x14ac:dyDescent="0.35">
      <c r="A3" s="60"/>
      <c r="B3" s="56"/>
      <c r="C3" s="58"/>
      <c r="D3" s="56"/>
      <c r="E3" s="56"/>
      <c r="F3" s="60"/>
      <c r="G3" s="56"/>
      <c r="H3" s="58"/>
      <c r="I3" s="56"/>
      <c r="J3" s="56"/>
      <c r="K3" s="60"/>
      <c r="L3" s="105"/>
      <c r="M3" s="58"/>
      <c r="N3" s="105"/>
      <c r="O3" s="105"/>
    </row>
    <row r="4" spans="1:20" x14ac:dyDescent="0.25">
      <c r="A4" s="264" t="s">
        <v>208</v>
      </c>
      <c r="B4" s="264"/>
      <c r="C4" s="264"/>
      <c r="D4" s="264"/>
      <c r="E4" s="264"/>
      <c r="F4" s="265" t="s">
        <v>148</v>
      </c>
      <c r="G4" s="265"/>
      <c r="H4" s="265"/>
      <c r="I4" s="265"/>
      <c r="J4" s="265"/>
      <c r="K4" s="268" t="s">
        <v>14</v>
      </c>
      <c r="L4" s="268"/>
      <c r="M4" s="268"/>
      <c r="N4" s="268"/>
      <c r="O4" s="268"/>
      <c r="P4" s="266" t="s">
        <v>48</v>
      </c>
      <c r="Q4" s="266"/>
      <c r="R4" s="266"/>
      <c r="S4" s="266"/>
      <c r="T4" s="266"/>
    </row>
    <row r="5" spans="1:20" ht="45" x14ac:dyDescent="0.25">
      <c r="A5" s="162" t="s">
        <v>29</v>
      </c>
      <c r="B5" s="45" t="s">
        <v>44</v>
      </c>
      <c r="C5" s="46" t="s">
        <v>45</v>
      </c>
      <c r="D5" s="47" t="s">
        <v>47</v>
      </c>
      <c r="E5" s="47" t="s">
        <v>46</v>
      </c>
      <c r="F5" s="40" t="s">
        <v>29</v>
      </c>
      <c r="G5" s="24" t="s">
        <v>44</v>
      </c>
      <c r="H5" s="36" t="s">
        <v>45</v>
      </c>
      <c r="I5" s="25" t="s">
        <v>47</v>
      </c>
      <c r="J5" s="25" t="s">
        <v>46</v>
      </c>
      <c r="K5" s="121" t="s">
        <v>29</v>
      </c>
      <c r="L5" s="20" t="s">
        <v>44</v>
      </c>
      <c r="M5" s="120" t="s">
        <v>45</v>
      </c>
      <c r="N5" s="21" t="s">
        <v>47</v>
      </c>
      <c r="O5" s="21" t="s">
        <v>46</v>
      </c>
      <c r="P5" s="115" t="s">
        <v>29</v>
      </c>
      <c r="Q5" s="22" t="s">
        <v>44</v>
      </c>
      <c r="R5" s="48" t="s">
        <v>45</v>
      </c>
      <c r="S5" s="23" t="s">
        <v>47</v>
      </c>
      <c r="T5" s="23" t="s">
        <v>46</v>
      </c>
    </row>
    <row r="6" spans="1:20" x14ac:dyDescent="0.25">
      <c r="A6" s="44">
        <v>43840</v>
      </c>
      <c r="B6" t="s">
        <v>270</v>
      </c>
      <c r="C6" s="17">
        <v>17299500</v>
      </c>
      <c r="E6" s="3" t="s">
        <v>250</v>
      </c>
      <c r="F6" s="33"/>
      <c r="G6" s="7" t="s">
        <v>502</v>
      </c>
      <c r="H6" s="16">
        <v>20120000</v>
      </c>
      <c r="I6" s="7"/>
      <c r="J6" s="7" t="s">
        <v>66</v>
      </c>
      <c r="K6" s="57"/>
      <c r="L6" s="7"/>
      <c r="M6" s="6"/>
      <c r="N6" s="7"/>
      <c r="O6" s="7"/>
      <c r="P6" s="14">
        <v>43833</v>
      </c>
      <c r="Q6" s="7" t="s">
        <v>251</v>
      </c>
      <c r="R6" s="67">
        <v>2808000</v>
      </c>
      <c r="S6" s="3" t="s">
        <v>254</v>
      </c>
      <c r="T6" s="26" t="s">
        <v>50</v>
      </c>
    </row>
    <row r="7" spans="1:20" x14ac:dyDescent="0.25">
      <c r="A7" s="57">
        <v>43840</v>
      </c>
      <c r="B7" t="s">
        <v>270</v>
      </c>
      <c r="C7" s="6">
        <v>43859000</v>
      </c>
      <c r="D7">
        <v>126</v>
      </c>
      <c r="E7" s="7" t="s">
        <v>50</v>
      </c>
      <c r="F7" s="33"/>
      <c r="G7" s="7" t="s">
        <v>502</v>
      </c>
      <c r="H7" s="16">
        <v>1350000</v>
      </c>
      <c r="I7" s="7"/>
      <c r="J7" s="7" t="s">
        <v>66</v>
      </c>
      <c r="K7" s="57"/>
      <c r="L7" s="7"/>
      <c r="M7" s="6"/>
      <c r="N7" s="7"/>
      <c r="O7" s="7"/>
      <c r="P7" s="14">
        <v>43837</v>
      </c>
      <c r="Q7" s="7" t="s">
        <v>481</v>
      </c>
      <c r="R7" s="67">
        <v>5435000</v>
      </c>
      <c r="S7" s="7"/>
      <c r="T7" s="26" t="s">
        <v>50</v>
      </c>
    </row>
    <row r="8" spans="1:20" x14ac:dyDescent="0.25">
      <c r="A8" s="57">
        <v>43841</v>
      </c>
      <c r="B8" t="s">
        <v>468</v>
      </c>
      <c r="C8" s="6">
        <v>15000000</v>
      </c>
      <c r="E8" s="7" t="s">
        <v>50</v>
      </c>
      <c r="F8" s="33"/>
      <c r="G8" s="7" t="s">
        <v>502</v>
      </c>
      <c r="H8" s="16">
        <v>21660000</v>
      </c>
      <c r="I8" s="7"/>
      <c r="J8" s="7" t="s">
        <v>66</v>
      </c>
      <c r="K8" s="33"/>
      <c r="L8" s="2"/>
      <c r="M8" s="5"/>
      <c r="N8" s="2"/>
      <c r="O8" s="2"/>
      <c r="P8" s="33">
        <v>43837</v>
      </c>
      <c r="Q8" s="7" t="s">
        <v>482</v>
      </c>
      <c r="R8" s="67">
        <v>4350000</v>
      </c>
      <c r="S8" s="7" t="s">
        <v>483</v>
      </c>
      <c r="T8" s="26" t="s">
        <v>50</v>
      </c>
    </row>
    <row r="9" spans="1:20" x14ac:dyDescent="0.25">
      <c r="A9" s="57"/>
      <c r="C9" s="6"/>
      <c r="E9" s="7"/>
      <c r="F9" s="33"/>
      <c r="G9" s="7"/>
      <c r="H9" s="16"/>
      <c r="I9" s="7"/>
      <c r="J9" s="7"/>
      <c r="K9" s="33"/>
      <c r="L9" s="2"/>
      <c r="M9" s="5"/>
      <c r="N9" s="2"/>
      <c r="O9" s="2"/>
      <c r="P9" s="33">
        <v>43840</v>
      </c>
      <c r="Q9" s="7" t="s">
        <v>441</v>
      </c>
      <c r="R9" s="67">
        <v>10254000</v>
      </c>
      <c r="S9" s="7" t="s">
        <v>484</v>
      </c>
      <c r="T9" s="26" t="s">
        <v>50</v>
      </c>
    </row>
    <row r="10" spans="1:20" x14ac:dyDescent="0.25">
      <c r="A10" s="57"/>
      <c r="C10" s="6"/>
      <c r="E10" s="7"/>
      <c r="F10" s="33"/>
      <c r="G10" s="7"/>
      <c r="H10" s="16"/>
      <c r="I10" s="7"/>
      <c r="J10" s="7"/>
      <c r="K10" s="33"/>
      <c r="L10" s="2"/>
      <c r="M10" s="5"/>
      <c r="N10" s="2"/>
      <c r="O10" s="2"/>
      <c r="P10" s="33">
        <v>43843</v>
      </c>
      <c r="Q10" s="7" t="s">
        <v>485</v>
      </c>
      <c r="R10" s="67">
        <v>8974000</v>
      </c>
      <c r="S10" s="7"/>
      <c r="T10" s="26" t="s">
        <v>50</v>
      </c>
    </row>
    <row r="11" spans="1:20" x14ac:dyDescent="0.25">
      <c r="A11" s="57"/>
      <c r="C11" s="6"/>
      <c r="E11" s="7"/>
      <c r="F11" s="33"/>
      <c r="G11" s="7"/>
      <c r="H11" s="16"/>
      <c r="I11" s="7"/>
      <c r="J11" s="7"/>
      <c r="K11" s="33"/>
      <c r="L11" s="2"/>
      <c r="M11" s="5"/>
      <c r="N11" s="2"/>
      <c r="O11" s="2"/>
      <c r="P11" s="33">
        <v>43845</v>
      </c>
      <c r="Q11" s="7" t="s">
        <v>486</v>
      </c>
      <c r="R11" s="67">
        <v>2700000</v>
      </c>
      <c r="S11" s="7"/>
      <c r="T11" s="26" t="s">
        <v>50</v>
      </c>
    </row>
    <row r="12" spans="1:20" x14ac:dyDescent="0.25">
      <c r="A12" s="57"/>
      <c r="C12" s="6"/>
      <c r="E12" s="7"/>
      <c r="F12" s="33"/>
      <c r="G12" s="7"/>
      <c r="H12" s="16"/>
      <c r="I12" s="7"/>
      <c r="J12" s="7"/>
      <c r="K12" s="33"/>
      <c r="L12" s="2"/>
      <c r="M12" s="5"/>
      <c r="N12" s="2"/>
      <c r="O12" s="2"/>
      <c r="P12" s="33">
        <v>43847</v>
      </c>
      <c r="Q12" s="7" t="s">
        <v>487</v>
      </c>
      <c r="R12" s="67">
        <v>1472000</v>
      </c>
      <c r="S12" s="7"/>
      <c r="T12" s="26" t="s">
        <v>50</v>
      </c>
    </row>
    <row r="13" spans="1:20" x14ac:dyDescent="0.25">
      <c r="A13" s="57"/>
      <c r="C13" s="6"/>
      <c r="E13" s="7"/>
      <c r="F13" s="33"/>
      <c r="G13" s="7"/>
      <c r="H13" s="16"/>
      <c r="I13" s="7"/>
      <c r="J13" s="7"/>
      <c r="K13" s="33"/>
      <c r="L13" s="2"/>
      <c r="M13" s="5"/>
      <c r="N13" s="2"/>
      <c r="O13" s="2"/>
      <c r="P13" s="33">
        <v>43848</v>
      </c>
      <c r="Q13" s="7" t="s">
        <v>377</v>
      </c>
      <c r="R13" s="67">
        <v>51849900</v>
      </c>
      <c r="S13" s="7" t="s">
        <v>488</v>
      </c>
      <c r="T13" s="26" t="s">
        <v>50</v>
      </c>
    </row>
    <row r="14" spans="1:20" x14ac:dyDescent="0.25">
      <c r="A14" s="117" t="s">
        <v>257</v>
      </c>
      <c r="B14" s="8"/>
      <c r="C14" s="108">
        <f>SUM(C6:C13)</f>
        <v>76158500</v>
      </c>
      <c r="D14" s="1"/>
      <c r="E14" s="10"/>
      <c r="F14" s="34"/>
      <c r="G14" s="10"/>
      <c r="H14" s="108">
        <f>SUM(H6:H13)</f>
        <v>43130000</v>
      </c>
      <c r="I14" s="10"/>
      <c r="J14" s="10"/>
      <c r="K14" s="34"/>
      <c r="L14" s="8"/>
      <c r="M14" s="108">
        <f>SUM(M6:M13)</f>
        <v>0</v>
      </c>
      <c r="N14" s="8"/>
      <c r="O14" s="8"/>
      <c r="P14" s="34"/>
      <c r="Q14" s="10"/>
      <c r="R14" s="108">
        <f>SUM(R6:R13)</f>
        <v>87842900</v>
      </c>
      <c r="S14" s="10"/>
      <c r="T14" s="27"/>
    </row>
    <row r="15" spans="1:20" x14ac:dyDescent="0.25">
      <c r="A15" s="57">
        <v>43874</v>
      </c>
      <c r="B15" t="s">
        <v>469</v>
      </c>
      <c r="C15" s="6">
        <v>64111428</v>
      </c>
      <c r="D15" t="s">
        <v>280</v>
      </c>
      <c r="E15" s="7" t="s">
        <v>250</v>
      </c>
      <c r="F15" s="33"/>
      <c r="G15" s="7" t="s">
        <v>564</v>
      </c>
      <c r="H15" s="16">
        <v>1500000</v>
      </c>
      <c r="I15" s="7"/>
      <c r="J15" s="7"/>
      <c r="K15" s="33"/>
      <c r="L15" s="2"/>
      <c r="M15" s="5"/>
      <c r="N15" s="2"/>
      <c r="O15" s="2"/>
      <c r="P15" s="33">
        <v>43864</v>
      </c>
      <c r="Q15" s="7" t="s">
        <v>562</v>
      </c>
      <c r="R15" s="16">
        <v>11499000</v>
      </c>
      <c r="S15" s="7" t="s">
        <v>284</v>
      </c>
      <c r="T15" s="26" t="s">
        <v>50</v>
      </c>
    </row>
    <row r="16" spans="1:20" x14ac:dyDescent="0.25">
      <c r="A16" s="57">
        <v>43874</v>
      </c>
      <c r="B16" t="s">
        <v>469</v>
      </c>
      <c r="C16" s="6">
        <v>35303000</v>
      </c>
      <c r="D16" t="s">
        <v>280</v>
      </c>
      <c r="E16" s="7" t="s">
        <v>50</v>
      </c>
      <c r="F16" s="33"/>
      <c r="G16" s="7" t="s">
        <v>501</v>
      </c>
      <c r="H16" s="16">
        <v>5960000</v>
      </c>
      <c r="I16" s="7"/>
      <c r="J16" s="7"/>
      <c r="K16" s="33"/>
      <c r="L16" s="2"/>
      <c r="M16" s="5"/>
      <c r="N16" s="2"/>
      <c r="O16" s="2"/>
      <c r="P16" s="33"/>
      <c r="Q16" s="7"/>
      <c r="R16" s="16"/>
      <c r="S16" s="7"/>
      <c r="T16" s="26"/>
    </row>
    <row r="17" spans="1:20" x14ac:dyDescent="0.25">
      <c r="A17" s="57">
        <v>43886</v>
      </c>
      <c r="B17" t="s">
        <v>270</v>
      </c>
      <c r="C17" s="6">
        <v>76954300</v>
      </c>
      <c r="D17" t="s">
        <v>280</v>
      </c>
      <c r="E17" s="7" t="s">
        <v>50</v>
      </c>
      <c r="F17" s="33"/>
      <c r="G17" s="7" t="s">
        <v>565</v>
      </c>
      <c r="H17" s="16">
        <v>19620000</v>
      </c>
      <c r="I17" s="7"/>
      <c r="J17" s="7"/>
      <c r="K17" s="33"/>
      <c r="L17" s="2"/>
      <c r="M17" s="5"/>
      <c r="N17" s="2"/>
      <c r="O17" s="2"/>
      <c r="P17" s="33">
        <v>43872</v>
      </c>
      <c r="Q17" s="7" t="s">
        <v>15</v>
      </c>
      <c r="R17" s="16">
        <v>18000000</v>
      </c>
      <c r="S17" s="7" t="s">
        <v>284</v>
      </c>
      <c r="T17" s="26" t="s">
        <v>50</v>
      </c>
    </row>
    <row r="18" spans="1:20" x14ac:dyDescent="0.25">
      <c r="A18" s="57"/>
      <c r="C18" s="6"/>
      <c r="E18" s="7"/>
      <c r="F18" s="33"/>
      <c r="G18" s="7" t="s">
        <v>565</v>
      </c>
      <c r="H18" s="16">
        <v>1800000</v>
      </c>
      <c r="I18" s="7"/>
      <c r="J18" s="7"/>
      <c r="K18" s="33"/>
      <c r="L18" s="2"/>
      <c r="M18" s="5"/>
      <c r="N18" s="2"/>
      <c r="O18" s="2"/>
      <c r="P18" s="33"/>
      <c r="Q18" s="7"/>
      <c r="R18" s="16"/>
      <c r="S18" s="7"/>
      <c r="T18" s="26"/>
    </row>
    <row r="19" spans="1:20" x14ac:dyDescent="0.25">
      <c r="A19" s="57"/>
      <c r="C19" s="6"/>
      <c r="E19" s="7"/>
      <c r="F19" s="33"/>
      <c r="G19" s="7" t="s">
        <v>567</v>
      </c>
      <c r="H19" s="16">
        <v>18700000</v>
      </c>
      <c r="I19" s="7"/>
      <c r="J19" s="7"/>
      <c r="K19" s="33"/>
      <c r="L19" s="2"/>
      <c r="M19" s="5"/>
      <c r="N19" s="2"/>
      <c r="O19" s="2"/>
      <c r="P19" s="33">
        <v>43878</v>
      </c>
      <c r="Q19" s="7" t="s">
        <v>283</v>
      </c>
      <c r="R19" s="16">
        <v>1835000</v>
      </c>
      <c r="S19" s="7" t="s">
        <v>284</v>
      </c>
      <c r="T19" s="26" t="s">
        <v>50</v>
      </c>
    </row>
    <row r="20" spans="1:20" x14ac:dyDescent="0.25">
      <c r="A20" s="57"/>
      <c r="C20" s="6"/>
      <c r="E20" s="7"/>
      <c r="F20" s="33"/>
      <c r="G20" s="7" t="s">
        <v>566</v>
      </c>
      <c r="H20" s="16">
        <v>5100000</v>
      </c>
      <c r="I20" s="7"/>
      <c r="J20" s="7"/>
      <c r="K20" s="33"/>
      <c r="L20" s="2"/>
      <c r="M20" s="5"/>
      <c r="N20" s="2"/>
      <c r="O20" s="2"/>
      <c r="P20" s="33">
        <v>43887</v>
      </c>
      <c r="Q20" s="7" t="s">
        <v>489</v>
      </c>
      <c r="R20" s="16">
        <v>16950000</v>
      </c>
      <c r="S20" s="7" t="s">
        <v>284</v>
      </c>
      <c r="T20" s="26" t="s">
        <v>50</v>
      </c>
    </row>
    <row r="21" spans="1:20" x14ac:dyDescent="0.25">
      <c r="A21" s="57"/>
      <c r="C21" s="6"/>
      <c r="E21" s="7"/>
      <c r="F21" s="33"/>
      <c r="G21" s="7"/>
      <c r="H21" s="16"/>
      <c r="I21" s="7"/>
      <c r="J21" s="7"/>
      <c r="K21" s="33"/>
      <c r="L21" s="2"/>
      <c r="M21" s="5"/>
      <c r="N21" s="2"/>
      <c r="O21" s="2"/>
      <c r="P21" s="33">
        <v>43887</v>
      </c>
      <c r="Q21" s="7" t="s">
        <v>283</v>
      </c>
      <c r="R21" s="16">
        <v>10160000</v>
      </c>
      <c r="S21" s="7" t="s">
        <v>284</v>
      </c>
      <c r="T21" s="26" t="s">
        <v>50</v>
      </c>
    </row>
    <row r="22" spans="1:20" x14ac:dyDescent="0.25">
      <c r="A22" s="57"/>
      <c r="C22" s="6"/>
      <c r="E22" s="7"/>
      <c r="F22" s="33"/>
      <c r="G22" s="7"/>
      <c r="H22" s="16"/>
      <c r="I22" s="7"/>
      <c r="J22" s="7"/>
      <c r="K22" s="33"/>
      <c r="L22" s="2"/>
      <c r="M22" s="5"/>
      <c r="N22" s="2"/>
      <c r="O22" s="2"/>
      <c r="P22" s="33"/>
      <c r="Q22" s="7"/>
      <c r="R22" s="16"/>
      <c r="S22" s="7"/>
      <c r="T22" s="26"/>
    </row>
    <row r="23" spans="1:20" x14ac:dyDescent="0.25">
      <c r="A23" s="117" t="s">
        <v>290</v>
      </c>
      <c r="B23" s="8"/>
      <c r="C23" s="108">
        <f>SUM(C15:C22)</f>
        <v>176368728</v>
      </c>
      <c r="D23" s="1"/>
      <c r="E23" s="10"/>
      <c r="F23" s="34"/>
      <c r="G23" s="10"/>
      <c r="H23" s="108">
        <f>SUM(H15:H22)</f>
        <v>52680000</v>
      </c>
      <c r="I23" s="10"/>
      <c r="J23" s="10"/>
      <c r="K23" s="34"/>
      <c r="L23" s="8"/>
      <c r="M23" s="108">
        <f>SUM(M15:M21)</f>
        <v>0</v>
      </c>
      <c r="N23" s="8"/>
      <c r="O23" s="8"/>
      <c r="P23" s="34"/>
      <c r="Q23" s="10"/>
      <c r="R23" s="108">
        <f>SUM(R15:R21)</f>
        <v>58444000</v>
      </c>
      <c r="S23" s="10"/>
      <c r="T23" s="27"/>
    </row>
    <row r="24" spans="1:20" x14ac:dyDescent="0.25">
      <c r="A24" s="57">
        <v>43902</v>
      </c>
      <c r="B24" t="s">
        <v>270</v>
      </c>
      <c r="C24" s="6">
        <v>45710000</v>
      </c>
      <c r="D24" t="s">
        <v>280</v>
      </c>
      <c r="E24" s="7" t="s">
        <v>50</v>
      </c>
      <c r="F24" s="33"/>
      <c r="G24" s="7" t="s">
        <v>564</v>
      </c>
      <c r="H24" s="16">
        <v>23860000</v>
      </c>
      <c r="I24" s="7"/>
      <c r="J24" s="7"/>
      <c r="K24" s="33"/>
      <c r="L24" s="2"/>
      <c r="M24" s="5"/>
      <c r="N24" s="2"/>
      <c r="O24" s="2"/>
      <c r="P24" s="33">
        <v>43893</v>
      </c>
      <c r="Q24" s="7" t="s">
        <v>490</v>
      </c>
      <c r="R24" s="16">
        <v>10895000</v>
      </c>
      <c r="S24" s="7" t="s">
        <v>284</v>
      </c>
      <c r="T24" s="7" t="s">
        <v>50</v>
      </c>
    </row>
    <row r="25" spans="1:20" x14ac:dyDescent="0.25">
      <c r="A25" s="57">
        <v>43902</v>
      </c>
      <c r="B25" t="s">
        <v>270</v>
      </c>
      <c r="C25" s="6">
        <v>15742995</v>
      </c>
      <c r="D25" t="s">
        <v>280</v>
      </c>
      <c r="E25" s="7" t="s">
        <v>250</v>
      </c>
      <c r="F25" s="33"/>
      <c r="G25" s="7" t="s">
        <v>564</v>
      </c>
      <c r="H25" s="16">
        <v>6600000</v>
      </c>
      <c r="I25" s="7"/>
      <c r="J25" s="7"/>
      <c r="K25" s="33"/>
      <c r="L25" s="2"/>
      <c r="M25" s="5"/>
      <c r="N25" s="2"/>
      <c r="O25" s="2"/>
      <c r="P25" s="33">
        <v>43909</v>
      </c>
      <c r="Q25" s="7" t="s">
        <v>491</v>
      </c>
      <c r="R25" s="16">
        <v>18749000</v>
      </c>
      <c r="S25" s="7" t="s">
        <v>284</v>
      </c>
      <c r="T25" s="7" t="s">
        <v>50</v>
      </c>
    </row>
    <row r="26" spans="1:20" x14ac:dyDescent="0.25">
      <c r="A26" s="57">
        <v>43908</v>
      </c>
      <c r="B26" t="s">
        <v>270</v>
      </c>
      <c r="C26" s="6">
        <v>62389998</v>
      </c>
      <c r="D26" t="s">
        <v>280</v>
      </c>
      <c r="E26" s="7" t="s">
        <v>250</v>
      </c>
      <c r="F26" s="33"/>
      <c r="G26" s="7" t="s">
        <v>501</v>
      </c>
      <c r="H26" s="16">
        <v>21520000</v>
      </c>
      <c r="I26" s="7"/>
      <c r="J26" s="7"/>
      <c r="K26" s="33"/>
      <c r="L26" s="2"/>
      <c r="M26" s="5"/>
      <c r="N26" s="2"/>
      <c r="O26" s="2"/>
      <c r="P26" s="33">
        <v>43910</v>
      </c>
      <c r="Q26" s="7" t="s">
        <v>492</v>
      </c>
      <c r="R26" s="16">
        <v>6850000</v>
      </c>
      <c r="S26" s="7" t="s">
        <v>284</v>
      </c>
      <c r="T26" s="7" t="s">
        <v>50</v>
      </c>
    </row>
    <row r="27" spans="1:20" x14ac:dyDescent="0.25">
      <c r="A27" s="57">
        <v>43908</v>
      </c>
      <c r="B27" t="s">
        <v>270</v>
      </c>
      <c r="C27" s="6">
        <v>82388500</v>
      </c>
      <c r="D27" t="s">
        <v>280</v>
      </c>
      <c r="E27" s="7" t="s">
        <v>50</v>
      </c>
      <c r="F27" s="33"/>
      <c r="G27" s="7" t="s">
        <v>565</v>
      </c>
      <c r="H27" s="16">
        <v>15360000</v>
      </c>
      <c r="I27" s="7"/>
      <c r="J27" s="7"/>
      <c r="K27" s="33"/>
      <c r="L27" s="2"/>
      <c r="M27" s="5"/>
      <c r="N27" s="2"/>
      <c r="O27" s="2"/>
      <c r="P27" s="33"/>
      <c r="Q27" s="7"/>
      <c r="R27" s="16"/>
      <c r="S27" s="7"/>
      <c r="T27" s="7"/>
    </row>
    <row r="28" spans="1:20" x14ac:dyDescent="0.25">
      <c r="A28" s="57">
        <v>43917</v>
      </c>
      <c r="B28" t="s">
        <v>470</v>
      </c>
      <c r="C28" s="6">
        <v>127929100</v>
      </c>
      <c r="D28" t="s">
        <v>280</v>
      </c>
      <c r="E28" s="7" t="s">
        <v>250</v>
      </c>
      <c r="F28" s="33"/>
      <c r="G28" s="7" t="s">
        <v>567</v>
      </c>
      <c r="H28" s="16">
        <v>1450000</v>
      </c>
      <c r="I28" s="7"/>
      <c r="J28" s="7"/>
      <c r="K28" s="33"/>
      <c r="L28" s="2"/>
      <c r="M28" s="5"/>
      <c r="N28" s="2"/>
      <c r="O28" s="2"/>
      <c r="P28" s="33"/>
      <c r="Q28" s="7"/>
      <c r="R28" s="16"/>
      <c r="S28" s="7"/>
      <c r="T28" s="7"/>
    </row>
    <row r="29" spans="1:20" x14ac:dyDescent="0.25">
      <c r="A29" s="57">
        <v>43917</v>
      </c>
      <c r="B29" t="s">
        <v>470</v>
      </c>
      <c r="C29" s="6">
        <v>30187500</v>
      </c>
      <c r="D29" t="s">
        <v>280</v>
      </c>
      <c r="E29" s="7" t="s">
        <v>50</v>
      </c>
      <c r="F29" s="33"/>
      <c r="G29" s="7"/>
      <c r="H29" s="16"/>
      <c r="I29" s="7"/>
      <c r="J29" s="7"/>
      <c r="K29" s="33"/>
      <c r="L29" s="2"/>
      <c r="M29" s="5"/>
      <c r="N29" s="2"/>
      <c r="O29" s="2"/>
      <c r="P29" s="33"/>
      <c r="Q29" s="7"/>
      <c r="R29" s="16"/>
      <c r="S29" s="7"/>
      <c r="T29" s="7"/>
    </row>
    <row r="30" spans="1:20" x14ac:dyDescent="0.25">
      <c r="A30" s="57"/>
      <c r="C30" s="6"/>
      <c r="E30" s="7"/>
      <c r="F30" s="33"/>
      <c r="G30" s="7"/>
      <c r="H30" s="16"/>
      <c r="I30" s="7"/>
      <c r="J30" s="7"/>
      <c r="K30" s="33"/>
      <c r="L30" s="2"/>
      <c r="M30" s="5"/>
      <c r="N30" s="2"/>
      <c r="O30" s="2"/>
      <c r="P30" s="33"/>
      <c r="Q30" s="7"/>
      <c r="R30" s="16"/>
      <c r="S30" s="7"/>
      <c r="T30" s="26"/>
    </row>
    <row r="31" spans="1:20" x14ac:dyDescent="0.25">
      <c r="A31" s="57"/>
      <c r="C31" s="6"/>
      <c r="E31" s="7"/>
      <c r="F31" s="33"/>
      <c r="G31" s="7"/>
      <c r="H31" s="16"/>
      <c r="I31" s="7"/>
      <c r="J31" s="7"/>
      <c r="K31" s="33"/>
      <c r="L31" s="2"/>
      <c r="M31" s="5"/>
      <c r="N31" s="2"/>
      <c r="O31" s="2"/>
      <c r="P31" s="33"/>
      <c r="Q31" s="7"/>
      <c r="R31" s="16"/>
      <c r="S31" s="7"/>
      <c r="T31" s="26"/>
    </row>
    <row r="32" spans="1:20" x14ac:dyDescent="0.25">
      <c r="A32" s="57"/>
      <c r="C32" s="6"/>
      <c r="E32" s="7"/>
      <c r="F32" s="33"/>
      <c r="G32" s="7"/>
      <c r="H32" s="16"/>
      <c r="I32" s="7"/>
      <c r="J32" s="7"/>
      <c r="K32" s="33"/>
      <c r="L32" s="2"/>
      <c r="M32" s="5"/>
      <c r="N32" s="2"/>
      <c r="O32" s="2"/>
      <c r="P32" s="33"/>
      <c r="Q32" s="7"/>
      <c r="R32" s="16"/>
      <c r="S32" s="7"/>
      <c r="T32" s="26"/>
    </row>
    <row r="33" spans="1:20" x14ac:dyDescent="0.25">
      <c r="A33" s="117" t="s">
        <v>302</v>
      </c>
      <c r="B33" s="8"/>
      <c r="C33" s="108">
        <f>SUM(C24:C32)</f>
        <v>364348093</v>
      </c>
      <c r="D33" s="1"/>
      <c r="E33" s="10"/>
      <c r="F33" s="34"/>
      <c r="G33" s="10"/>
      <c r="H33" s="108">
        <f>SUM(H24:H32)</f>
        <v>68790000</v>
      </c>
      <c r="I33" s="10"/>
      <c r="J33" s="10"/>
      <c r="K33" s="34"/>
      <c r="L33" s="8"/>
      <c r="M33" s="9"/>
      <c r="N33" s="8"/>
      <c r="O33" s="8"/>
      <c r="P33" s="34"/>
      <c r="Q33" s="10"/>
      <c r="R33" s="108">
        <f>SUM(R24:R32)</f>
        <v>36494000</v>
      </c>
      <c r="S33" s="10"/>
      <c r="T33" s="27"/>
    </row>
    <row r="34" spans="1:20" x14ac:dyDescent="0.25">
      <c r="A34" s="44">
        <v>43922</v>
      </c>
      <c r="B34" t="s">
        <v>471</v>
      </c>
      <c r="C34" s="17">
        <v>12760000</v>
      </c>
      <c r="D34" t="s">
        <v>436</v>
      </c>
      <c r="E34" s="3" t="s">
        <v>50</v>
      </c>
      <c r="F34" s="33">
        <v>43925</v>
      </c>
      <c r="G34" s="3" t="s">
        <v>503</v>
      </c>
      <c r="H34" s="16">
        <v>1100000</v>
      </c>
      <c r="I34" s="7"/>
      <c r="J34" s="3" t="s">
        <v>50</v>
      </c>
      <c r="K34" s="57"/>
      <c r="L34" s="7"/>
      <c r="M34" s="6"/>
      <c r="N34" s="7"/>
      <c r="O34" s="7"/>
      <c r="P34" s="14"/>
      <c r="Q34" s="7"/>
      <c r="R34" s="16"/>
      <c r="S34" s="3"/>
      <c r="T34" s="26"/>
    </row>
    <row r="35" spans="1:20" x14ac:dyDescent="0.25">
      <c r="A35" s="57">
        <v>43925</v>
      </c>
      <c r="B35" t="s">
        <v>472</v>
      </c>
      <c r="C35" s="6">
        <v>53580000</v>
      </c>
      <c r="D35" t="s">
        <v>436</v>
      </c>
      <c r="E35" s="7" t="s">
        <v>50</v>
      </c>
      <c r="F35" s="33">
        <v>43935</v>
      </c>
      <c r="G35" s="7" t="s">
        <v>504</v>
      </c>
      <c r="H35" s="16">
        <v>4829000</v>
      </c>
      <c r="I35" s="7"/>
      <c r="J35" s="7" t="s">
        <v>50</v>
      </c>
      <c r="K35" s="57"/>
      <c r="L35" s="7"/>
      <c r="M35" s="6"/>
      <c r="N35" s="7"/>
      <c r="O35" s="7"/>
      <c r="P35" s="14">
        <v>43948</v>
      </c>
      <c r="Q35" s="7" t="s">
        <v>493</v>
      </c>
      <c r="R35" s="16">
        <v>4800000</v>
      </c>
      <c r="S35" s="7" t="s">
        <v>254</v>
      </c>
      <c r="T35" s="26" t="s">
        <v>50</v>
      </c>
    </row>
    <row r="36" spans="1:20" x14ac:dyDescent="0.25">
      <c r="A36" s="57">
        <v>43931</v>
      </c>
      <c r="B36" t="s">
        <v>270</v>
      </c>
      <c r="C36" s="6">
        <v>31613340</v>
      </c>
      <c r="D36" t="s">
        <v>436</v>
      </c>
      <c r="E36" s="7" t="s">
        <v>54</v>
      </c>
      <c r="F36" s="33">
        <v>43941</v>
      </c>
      <c r="G36" s="7" t="s">
        <v>505</v>
      </c>
      <c r="H36" s="16">
        <v>1290000</v>
      </c>
      <c r="I36" s="7"/>
      <c r="J36" s="7" t="s">
        <v>50</v>
      </c>
      <c r="K36" s="33"/>
      <c r="L36" s="2"/>
      <c r="M36" s="5"/>
      <c r="N36" s="2"/>
      <c r="O36" s="2"/>
      <c r="P36" s="28">
        <v>43948</v>
      </c>
      <c r="Q36" s="7" t="s">
        <v>494</v>
      </c>
      <c r="R36" s="16">
        <v>1498000</v>
      </c>
      <c r="S36" s="7" t="s">
        <v>254</v>
      </c>
      <c r="T36" s="26" t="s">
        <v>50</v>
      </c>
    </row>
    <row r="37" spans="1:20" x14ac:dyDescent="0.25">
      <c r="A37" s="57">
        <v>43932</v>
      </c>
      <c r="B37" t="s">
        <v>270</v>
      </c>
      <c r="C37" s="6">
        <v>32510900</v>
      </c>
      <c r="D37" t="s">
        <v>436</v>
      </c>
      <c r="E37" s="7" t="s">
        <v>50</v>
      </c>
      <c r="F37" s="33">
        <v>43948</v>
      </c>
      <c r="G37" s="7" t="s">
        <v>506</v>
      </c>
      <c r="H37" s="16">
        <v>4092000</v>
      </c>
      <c r="I37" s="7"/>
      <c r="J37" s="7" t="s">
        <v>50</v>
      </c>
      <c r="K37" s="33"/>
      <c r="L37" s="2"/>
      <c r="M37" s="5"/>
      <c r="N37" s="2"/>
      <c r="O37" s="2"/>
      <c r="P37" s="28">
        <v>43949</v>
      </c>
      <c r="Q37" s="7" t="s">
        <v>495</v>
      </c>
      <c r="R37" s="16">
        <v>2475000</v>
      </c>
      <c r="S37" s="7" t="s">
        <v>254</v>
      </c>
      <c r="T37" s="26" t="s">
        <v>50</v>
      </c>
    </row>
    <row r="38" spans="1:20" x14ac:dyDescent="0.25">
      <c r="A38" s="57">
        <v>43932</v>
      </c>
      <c r="B38" t="s">
        <v>473</v>
      </c>
      <c r="C38" s="6">
        <v>3150000</v>
      </c>
      <c r="D38" t="s">
        <v>436</v>
      </c>
      <c r="E38" s="7" t="s">
        <v>50</v>
      </c>
      <c r="F38" s="33"/>
      <c r="G38" s="7"/>
      <c r="H38" s="16"/>
      <c r="I38" s="7"/>
      <c r="J38" s="7"/>
      <c r="K38" s="33"/>
      <c r="L38" s="2"/>
      <c r="M38" s="5"/>
      <c r="N38" s="2"/>
      <c r="O38" s="2"/>
      <c r="P38" s="28">
        <v>43949</v>
      </c>
      <c r="Q38" s="7" t="s">
        <v>496</v>
      </c>
      <c r="R38" s="16">
        <v>165000</v>
      </c>
      <c r="S38" s="7" t="s">
        <v>254</v>
      </c>
      <c r="T38" s="26" t="s">
        <v>50</v>
      </c>
    </row>
    <row r="39" spans="1:20" x14ac:dyDescent="0.25">
      <c r="A39" s="57">
        <v>43943</v>
      </c>
      <c r="B39" t="s">
        <v>270</v>
      </c>
      <c r="C39" s="6">
        <v>62745800</v>
      </c>
      <c r="D39" t="s">
        <v>436</v>
      </c>
      <c r="E39" s="7" t="s">
        <v>54</v>
      </c>
      <c r="F39" s="33"/>
      <c r="G39" s="7"/>
      <c r="H39" s="16"/>
      <c r="I39" s="7"/>
      <c r="J39" s="7"/>
      <c r="K39" s="33"/>
      <c r="L39" s="2"/>
      <c r="M39" s="5"/>
      <c r="N39" s="2"/>
      <c r="O39" s="2"/>
      <c r="P39" s="33"/>
      <c r="Q39" s="7"/>
      <c r="R39" s="67"/>
      <c r="S39" s="7"/>
      <c r="T39" s="26"/>
    </row>
    <row r="40" spans="1:20" x14ac:dyDescent="0.25">
      <c r="A40" s="57">
        <v>43943</v>
      </c>
      <c r="B40" t="s">
        <v>270</v>
      </c>
      <c r="C40" s="6">
        <v>3086000</v>
      </c>
      <c r="D40" t="s">
        <v>436</v>
      </c>
      <c r="E40" s="7" t="s">
        <v>50</v>
      </c>
      <c r="F40" s="33"/>
      <c r="G40" s="7"/>
      <c r="H40" s="16"/>
      <c r="I40" s="7"/>
      <c r="J40" s="7"/>
      <c r="K40" s="33"/>
      <c r="L40" s="2"/>
      <c r="M40" s="5"/>
      <c r="N40" s="2"/>
      <c r="O40" s="2"/>
      <c r="P40" s="33">
        <v>43949</v>
      </c>
      <c r="Q40" s="7" t="s">
        <v>497</v>
      </c>
      <c r="R40" s="16">
        <v>11073000</v>
      </c>
      <c r="S40" s="7" t="s">
        <v>436</v>
      </c>
      <c r="T40" s="26" t="s">
        <v>66</v>
      </c>
    </row>
    <row r="41" spans="1:20" x14ac:dyDescent="0.25">
      <c r="A41" s="57">
        <v>43948</v>
      </c>
      <c r="B41" t="s">
        <v>474</v>
      </c>
      <c r="C41" s="6">
        <v>4450000</v>
      </c>
      <c r="D41" t="s">
        <v>436</v>
      </c>
      <c r="E41" s="7" t="s">
        <v>50</v>
      </c>
      <c r="F41" s="33"/>
      <c r="G41" s="7"/>
      <c r="H41" s="16"/>
      <c r="I41" s="7"/>
      <c r="J41" s="7"/>
      <c r="K41" s="33"/>
      <c r="L41" s="2"/>
      <c r="M41" s="5"/>
      <c r="N41" s="2"/>
      <c r="O41" s="2"/>
      <c r="P41" s="33"/>
      <c r="Q41" s="7"/>
      <c r="R41" s="16"/>
      <c r="S41" s="7"/>
      <c r="T41" s="26"/>
    </row>
    <row r="42" spans="1:20" x14ac:dyDescent="0.25">
      <c r="A42" s="57"/>
      <c r="C42" s="6"/>
      <c r="E42" s="7"/>
      <c r="F42" s="33"/>
      <c r="G42" s="7"/>
      <c r="H42" s="16"/>
      <c r="I42" s="7"/>
      <c r="J42" s="7"/>
      <c r="K42" s="33"/>
      <c r="L42" s="2"/>
      <c r="M42" s="5"/>
      <c r="N42" s="2"/>
      <c r="O42" s="2"/>
      <c r="P42" s="33"/>
      <c r="Q42" s="7"/>
      <c r="R42" s="16"/>
      <c r="S42" s="7"/>
      <c r="T42" s="26"/>
    </row>
    <row r="43" spans="1:20" x14ac:dyDescent="0.25">
      <c r="A43" s="57"/>
      <c r="C43" s="6"/>
      <c r="E43" s="7"/>
      <c r="F43" s="33"/>
      <c r="G43" s="7"/>
      <c r="H43" s="16"/>
      <c r="I43" s="7"/>
      <c r="J43" s="7"/>
      <c r="K43" s="33"/>
      <c r="L43" s="2"/>
      <c r="M43" s="5"/>
      <c r="N43" s="2"/>
      <c r="O43" s="2"/>
      <c r="P43" s="33"/>
      <c r="Q43" s="7"/>
      <c r="R43" s="16"/>
      <c r="S43" s="7"/>
      <c r="T43" s="26"/>
    </row>
    <row r="44" spans="1:20" x14ac:dyDescent="0.25">
      <c r="A44" s="57"/>
      <c r="C44" s="6"/>
      <c r="E44" s="7"/>
      <c r="F44" s="33"/>
      <c r="G44" s="7"/>
      <c r="H44" s="16"/>
      <c r="I44" s="7"/>
      <c r="J44" s="7"/>
      <c r="K44" s="33"/>
      <c r="L44" s="2"/>
      <c r="M44" s="5"/>
      <c r="N44" s="2"/>
      <c r="O44" s="2"/>
      <c r="P44" s="33"/>
      <c r="Q44" s="7"/>
      <c r="R44" s="16"/>
      <c r="S44" s="7"/>
      <c r="T44" s="26"/>
    </row>
    <row r="45" spans="1:20" x14ac:dyDescent="0.25">
      <c r="A45" s="57"/>
      <c r="C45" s="6"/>
      <c r="E45" s="7"/>
      <c r="F45" s="33"/>
      <c r="G45" s="7"/>
      <c r="H45" s="16"/>
      <c r="I45" s="7"/>
      <c r="J45" s="7"/>
      <c r="K45" s="33"/>
      <c r="L45" s="2"/>
      <c r="M45" s="5"/>
      <c r="N45" s="2"/>
      <c r="O45" s="2"/>
      <c r="P45" s="33"/>
      <c r="Q45" s="7"/>
      <c r="R45" s="16"/>
      <c r="S45" s="7"/>
      <c r="T45" s="26"/>
    </row>
    <row r="46" spans="1:20" x14ac:dyDescent="0.25">
      <c r="A46" s="57"/>
      <c r="C46" s="6"/>
      <c r="E46" s="7"/>
      <c r="F46" s="33"/>
      <c r="G46" s="7"/>
      <c r="H46" s="16"/>
      <c r="I46" s="7"/>
      <c r="J46" s="7"/>
      <c r="K46" s="33"/>
      <c r="L46" s="2"/>
      <c r="M46" s="5"/>
      <c r="N46" s="2"/>
      <c r="O46" s="2"/>
      <c r="P46" s="33"/>
      <c r="Q46" s="7"/>
      <c r="R46" s="16"/>
      <c r="S46" s="7"/>
      <c r="T46" s="26"/>
    </row>
    <row r="47" spans="1:20" x14ac:dyDescent="0.25">
      <c r="A47" s="57"/>
      <c r="C47" s="6"/>
      <c r="E47" s="7"/>
      <c r="F47" s="33"/>
      <c r="G47" s="7"/>
      <c r="H47" s="16"/>
      <c r="I47" s="7"/>
      <c r="J47" s="7"/>
      <c r="K47" s="33"/>
      <c r="L47" s="2"/>
      <c r="M47" s="5"/>
      <c r="N47" s="2"/>
      <c r="O47" s="2"/>
      <c r="P47" s="33"/>
      <c r="Q47" s="7"/>
      <c r="R47" s="16"/>
      <c r="S47" s="7"/>
      <c r="T47" s="26"/>
    </row>
    <row r="48" spans="1:20" x14ac:dyDescent="0.25">
      <c r="A48" s="117" t="s">
        <v>306</v>
      </c>
      <c r="B48" s="8"/>
      <c r="C48" s="108">
        <f>SUM(C34:C47)</f>
        <v>203896040</v>
      </c>
      <c r="D48" s="1"/>
      <c r="E48" s="10"/>
      <c r="F48" s="34"/>
      <c r="G48" s="10"/>
      <c r="H48" s="108">
        <f>SUM(H34:H47)</f>
        <v>11311000</v>
      </c>
      <c r="I48" s="10"/>
      <c r="J48" s="10"/>
      <c r="K48" s="34"/>
      <c r="L48" s="8"/>
      <c r="M48" s="9"/>
      <c r="N48" s="8"/>
      <c r="O48" s="8"/>
      <c r="P48" s="34"/>
      <c r="Q48" s="10"/>
      <c r="R48" s="108">
        <f>SUM(R34:R47)</f>
        <v>20011000</v>
      </c>
      <c r="S48" s="10"/>
      <c r="T48" s="27"/>
    </row>
    <row r="49" spans="1:20" x14ac:dyDescent="0.25">
      <c r="A49" s="57">
        <v>43956</v>
      </c>
      <c r="B49" t="s">
        <v>475</v>
      </c>
      <c r="C49" s="6">
        <v>51849900</v>
      </c>
      <c r="E49" s="7" t="s">
        <v>50</v>
      </c>
      <c r="F49" s="52">
        <v>43962</v>
      </c>
      <c r="G49" s="7" t="s">
        <v>507</v>
      </c>
      <c r="H49" s="16">
        <v>6352000</v>
      </c>
      <c r="I49" s="7"/>
      <c r="J49" s="15" t="s">
        <v>50</v>
      </c>
      <c r="K49" s="33">
        <v>43958</v>
      </c>
      <c r="L49" s="2" t="s">
        <v>480</v>
      </c>
      <c r="M49" s="5">
        <v>57180000</v>
      </c>
      <c r="N49" s="2" t="s">
        <v>479</v>
      </c>
      <c r="O49" s="2" t="s">
        <v>50</v>
      </c>
      <c r="P49" s="33">
        <v>43962</v>
      </c>
      <c r="Q49" s="7" t="s">
        <v>498</v>
      </c>
      <c r="R49" s="16">
        <v>1800000</v>
      </c>
      <c r="S49" s="7"/>
      <c r="T49" s="26" t="s">
        <v>50</v>
      </c>
    </row>
    <row r="50" spans="1:20" x14ac:dyDescent="0.25">
      <c r="A50" s="57">
        <v>43957</v>
      </c>
      <c r="B50" t="s">
        <v>270</v>
      </c>
      <c r="C50" s="6">
        <v>13312000</v>
      </c>
      <c r="D50" t="s">
        <v>436</v>
      </c>
      <c r="E50" s="7" t="s">
        <v>50</v>
      </c>
      <c r="F50" s="52">
        <v>43969</v>
      </c>
      <c r="G50" s="7" t="s">
        <v>507</v>
      </c>
      <c r="H50" s="16">
        <v>1689000</v>
      </c>
      <c r="I50" s="7"/>
      <c r="J50" s="15" t="s">
        <v>50</v>
      </c>
      <c r="K50" s="33"/>
      <c r="L50" s="2"/>
      <c r="M50" s="5"/>
      <c r="N50" s="2"/>
      <c r="O50" s="2"/>
      <c r="P50" s="33">
        <v>43972</v>
      </c>
      <c r="Q50" s="7" t="s">
        <v>499</v>
      </c>
      <c r="R50" s="16">
        <v>2000000</v>
      </c>
      <c r="S50" s="7" t="s">
        <v>436</v>
      </c>
      <c r="T50" s="26" t="s">
        <v>50</v>
      </c>
    </row>
    <row r="51" spans="1:20" x14ac:dyDescent="0.25">
      <c r="A51" s="57">
        <v>43957</v>
      </c>
      <c r="B51" t="s">
        <v>270</v>
      </c>
      <c r="C51" s="6">
        <v>97110200</v>
      </c>
      <c r="D51" t="s">
        <v>436</v>
      </c>
      <c r="E51" s="7" t="s">
        <v>54</v>
      </c>
      <c r="F51" s="52">
        <v>43969</v>
      </c>
      <c r="G51" s="7" t="s">
        <v>507</v>
      </c>
      <c r="H51" s="16">
        <v>2252000</v>
      </c>
      <c r="I51" s="7"/>
      <c r="J51" s="15" t="s">
        <v>50</v>
      </c>
      <c r="K51" s="33"/>
      <c r="L51" s="2"/>
      <c r="M51" s="5"/>
      <c r="N51" s="2"/>
      <c r="O51" s="2"/>
      <c r="P51" s="33"/>
      <c r="Q51" s="7"/>
      <c r="R51" s="16"/>
      <c r="S51" s="7"/>
      <c r="T51" s="26"/>
    </row>
    <row r="52" spans="1:20" x14ac:dyDescent="0.25">
      <c r="A52" s="57">
        <v>43971</v>
      </c>
      <c r="B52" t="s">
        <v>472</v>
      </c>
      <c r="C52" s="6">
        <v>31020000</v>
      </c>
      <c r="D52" t="s">
        <v>436</v>
      </c>
      <c r="E52" s="7" t="s">
        <v>50</v>
      </c>
      <c r="F52" s="52">
        <v>43969</v>
      </c>
      <c r="G52" s="7" t="s">
        <v>507</v>
      </c>
      <c r="H52" s="16">
        <v>11251000</v>
      </c>
      <c r="I52" s="7"/>
      <c r="J52" s="15" t="s">
        <v>50</v>
      </c>
      <c r="K52" s="33"/>
      <c r="L52" s="2"/>
      <c r="M52" s="5"/>
      <c r="N52" s="2"/>
      <c r="O52" s="2"/>
      <c r="P52" s="33"/>
      <c r="Q52" s="7"/>
      <c r="R52" s="16"/>
      <c r="S52" s="7"/>
      <c r="T52" s="26"/>
    </row>
    <row r="53" spans="1:20" x14ac:dyDescent="0.25">
      <c r="A53" s="57">
        <v>43974</v>
      </c>
      <c r="B53" t="s">
        <v>476</v>
      </c>
      <c r="C53" s="6">
        <v>49392398</v>
      </c>
      <c r="E53" s="7" t="s">
        <v>54</v>
      </c>
      <c r="F53" s="33"/>
      <c r="G53" s="7"/>
      <c r="H53" s="16"/>
      <c r="I53" s="7"/>
      <c r="J53" s="7"/>
      <c r="K53" s="33"/>
      <c r="L53" s="2"/>
      <c r="M53" s="5"/>
      <c r="N53" s="2"/>
      <c r="O53" s="2"/>
      <c r="P53" s="33"/>
      <c r="Q53" s="7"/>
      <c r="R53" s="16"/>
      <c r="S53" s="7"/>
      <c r="T53" s="26"/>
    </row>
    <row r="54" spans="1:20" x14ac:dyDescent="0.25">
      <c r="A54" s="57">
        <v>43976</v>
      </c>
      <c r="B54" t="s">
        <v>477</v>
      </c>
      <c r="C54" s="6">
        <v>10726000</v>
      </c>
      <c r="E54" s="7" t="s">
        <v>50</v>
      </c>
      <c r="F54" s="33"/>
      <c r="G54" s="7"/>
      <c r="H54" s="16"/>
      <c r="I54" s="7"/>
      <c r="J54" s="7"/>
      <c r="K54" s="33"/>
      <c r="L54" s="2"/>
      <c r="M54" s="5"/>
      <c r="N54" s="2"/>
      <c r="O54" s="2"/>
      <c r="P54" s="33"/>
      <c r="Q54" s="7"/>
      <c r="R54" s="16"/>
      <c r="S54" s="7"/>
      <c r="T54" s="26"/>
    </row>
    <row r="55" spans="1:20" x14ac:dyDescent="0.25">
      <c r="A55" s="57">
        <v>43977</v>
      </c>
      <c r="B55" t="s">
        <v>478</v>
      </c>
      <c r="C55" s="6">
        <v>26945270</v>
      </c>
      <c r="E55" s="7" t="s">
        <v>54</v>
      </c>
      <c r="F55" s="33"/>
      <c r="G55" s="7"/>
      <c r="H55" s="16"/>
      <c r="I55" s="7"/>
      <c r="J55" s="7"/>
      <c r="K55" s="33"/>
      <c r="L55" s="2"/>
      <c r="M55" s="5"/>
      <c r="N55" s="2"/>
      <c r="O55" s="2"/>
      <c r="P55" s="33"/>
      <c r="Q55" s="7"/>
      <c r="R55" s="16"/>
      <c r="S55" s="7"/>
      <c r="T55" s="26"/>
    </row>
    <row r="56" spans="1:20" x14ac:dyDescent="0.25">
      <c r="A56" s="57">
        <v>43977</v>
      </c>
      <c r="B56" t="s">
        <v>478</v>
      </c>
      <c r="C56" s="6">
        <v>5257400</v>
      </c>
      <c r="E56" s="7" t="s">
        <v>50</v>
      </c>
      <c r="F56" s="33"/>
      <c r="G56" s="7"/>
      <c r="H56" s="16"/>
      <c r="I56" s="7"/>
      <c r="J56" s="7"/>
      <c r="K56" s="33"/>
      <c r="L56" s="2"/>
      <c r="M56" s="5"/>
      <c r="N56" s="2"/>
      <c r="O56" s="2"/>
      <c r="P56" s="33"/>
      <c r="Q56" s="7"/>
      <c r="R56" s="16"/>
      <c r="S56" s="7"/>
      <c r="T56" s="26"/>
    </row>
    <row r="57" spans="1:20" x14ac:dyDescent="0.25">
      <c r="A57" s="117" t="s">
        <v>309</v>
      </c>
      <c r="B57" s="8"/>
      <c r="C57" s="108">
        <f>SUM(C49:C56)</f>
        <v>285613168</v>
      </c>
      <c r="D57" s="1"/>
      <c r="E57" s="10"/>
      <c r="F57" s="34"/>
      <c r="G57" s="10"/>
      <c r="H57" s="108">
        <f>SUM(H49:H56)</f>
        <v>21544000</v>
      </c>
      <c r="I57" s="10"/>
      <c r="J57" s="10"/>
      <c r="K57" s="34"/>
      <c r="L57" s="8"/>
      <c r="M57" s="108">
        <f>SUM(M49:M56)</f>
        <v>57180000</v>
      </c>
      <c r="N57" s="8"/>
      <c r="O57" s="8"/>
      <c r="P57" s="34"/>
      <c r="Q57" s="10"/>
      <c r="R57" s="108">
        <f>SUM(R49:R56)</f>
        <v>3800000</v>
      </c>
      <c r="S57" s="10"/>
      <c r="T57" s="27"/>
    </row>
    <row r="58" spans="1:20" x14ac:dyDescent="0.25">
      <c r="A58" s="44">
        <v>43983</v>
      </c>
      <c r="B58" t="s">
        <v>210</v>
      </c>
      <c r="C58" s="17">
        <v>47756000</v>
      </c>
      <c r="E58" s="3" t="s">
        <v>50</v>
      </c>
      <c r="F58" s="33"/>
      <c r="G58" s="3"/>
      <c r="H58" s="16"/>
      <c r="I58" s="3"/>
      <c r="J58" s="3"/>
      <c r="K58" s="57"/>
      <c r="L58" s="7"/>
      <c r="M58" s="6"/>
      <c r="N58" s="7"/>
      <c r="O58" s="7"/>
      <c r="P58" s="14"/>
      <c r="Q58" s="7"/>
      <c r="R58" s="16"/>
      <c r="S58" s="3"/>
      <c r="T58" s="26"/>
    </row>
    <row r="59" spans="1:20" x14ac:dyDescent="0.25">
      <c r="A59" s="57">
        <v>43983</v>
      </c>
      <c r="B59" t="s">
        <v>209</v>
      </c>
      <c r="C59" s="6">
        <v>2400000</v>
      </c>
      <c r="E59" s="7" t="s">
        <v>50</v>
      </c>
      <c r="F59" s="33"/>
      <c r="G59" s="7"/>
      <c r="H59" s="16"/>
      <c r="I59" s="7"/>
      <c r="J59" s="7"/>
      <c r="K59" s="57"/>
      <c r="L59" s="7"/>
      <c r="M59" s="6"/>
      <c r="N59" s="7"/>
      <c r="O59" s="7"/>
      <c r="P59" s="14"/>
      <c r="Q59" s="7"/>
      <c r="R59" s="16"/>
      <c r="S59" s="7"/>
      <c r="T59" s="26"/>
    </row>
    <row r="60" spans="1:20" x14ac:dyDescent="0.25">
      <c r="A60" s="57">
        <v>44011</v>
      </c>
      <c r="B60" t="s">
        <v>209</v>
      </c>
      <c r="C60" s="6">
        <v>1750000</v>
      </c>
      <c r="E60" s="7"/>
      <c r="F60" s="33"/>
      <c r="G60" s="7"/>
      <c r="H60" s="16"/>
      <c r="I60" s="7"/>
      <c r="J60" s="7"/>
      <c r="K60" s="33"/>
      <c r="L60" s="2"/>
      <c r="M60" s="5"/>
      <c r="N60" s="2"/>
      <c r="O60" s="2"/>
      <c r="P60" s="33"/>
      <c r="Q60" s="7"/>
      <c r="R60" s="41"/>
      <c r="S60" s="7"/>
      <c r="T60" s="26"/>
    </row>
    <row r="61" spans="1:20" x14ac:dyDescent="0.25">
      <c r="A61" s="57"/>
      <c r="C61" s="6"/>
      <c r="E61" s="7"/>
      <c r="F61" s="33"/>
      <c r="G61" s="7"/>
      <c r="H61" s="16"/>
      <c r="I61" s="7"/>
      <c r="J61" s="7"/>
      <c r="K61" s="33"/>
      <c r="L61" s="2"/>
      <c r="M61" s="5"/>
      <c r="N61" s="2"/>
      <c r="O61" s="2"/>
      <c r="P61" s="33"/>
      <c r="Q61" s="7"/>
      <c r="R61" s="16"/>
      <c r="S61" s="7"/>
      <c r="T61" s="26"/>
    </row>
    <row r="62" spans="1:20" x14ac:dyDescent="0.25">
      <c r="A62" s="57"/>
      <c r="C62" s="6"/>
      <c r="E62" s="7"/>
      <c r="F62" s="33"/>
      <c r="G62" s="7"/>
      <c r="H62" s="16"/>
      <c r="I62" s="7"/>
      <c r="J62" s="7"/>
      <c r="K62" s="33"/>
      <c r="L62" s="2"/>
      <c r="M62" s="5"/>
      <c r="N62" s="2"/>
      <c r="O62" s="2"/>
      <c r="P62" s="33"/>
      <c r="Q62" s="7"/>
      <c r="R62" s="16"/>
      <c r="S62" s="7"/>
      <c r="T62" s="26"/>
    </row>
    <row r="63" spans="1:20" x14ac:dyDescent="0.25">
      <c r="A63" s="57"/>
      <c r="C63" s="6"/>
      <c r="E63" s="7"/>
      <c r="F63" s="33"/>
      <c r="G63" s="7"/>
      <c r="H63" s="16"/>
      <c r="I63" s="7"/>
      <c r="J63" s="7"/>
      <c r="K63" s="33"/>
      <c r="L63" s="2"/>
      <c r="M63" s="5"/>
      <c r="N63" s="2"/>
      <c r="O63" s="2"/>
      <c r="P63" s="33"/>
      <c r="Q63" s="7"/>
      <c r="R63" s="16"/>
      <c r="S63" s="7"/>
      <c r="T63" s="26"/>
    </row>
    <row r="64" spans="1:20" x14ac:dyDescent="0.25">
      <c r="A64" s="57"/>
      <c r="C64" s="6"/>
      <c r="E64" s="7"/>
      <c r="F64" s="33"/>
      <c r="G64" s="7"/>
      <c r="H64" s="16"/>
      <c r="I64" s="7"/>
      <c r="J64" s="7"/>
      <c r="K64" s="33"/>
      <c r="L64" s="2"/>
      <c r="M64" s="5"/>
      <c r="N64" s="2"/>
      <c r="O64" s="2"/>
      <c r="P64" s="33"/>
      <c r="Q64" s="7"/>
      <c r="R64" s="16"/>
      <c r="S64" s="7"/>
      <c r="T64" s="26"/>
    </row>
    <row r="65" spans="1:20" x14ac:dyDescent="0.25">
      <c r="A65" s="117" t="s">
        <v>110</v>
      </c>
      <c r="B65" s="8"/>
      <c r="C65" s="108">
        <f>SUM(C58:C64)</f>
        <v>51906000</v>
      </c>
      <c r="D65" s="1"/>
      <c r="E65" s="10"/>
      <c r="F65" s="34"/>
      <c r="G65" s="10"/>
      <c r="H65" s="108">
        <f>SUM(H58:H64)</f>
        <v>0</v>
      </c>
      <c r="I65" s="10"/>
      <c r="J65" s="10"/>
      <c r="K65" s="34"/>
      <c r="L65" s="8"/>
      <c r="M65" s="9"/>
      <c r="N65" s="8"/>
      <c r="O65" s="8"/>
      <c r="P65" s="34"/>
      <c r="Q65" s="10"/>
      <c r="R65" s="108">
        <f>SUM(R58:R64)</f>
        <v>0</v>
      </c>
      <c r="S65" s="10"/>
      <c r="T65" s="27"/>
    </row>
    <row r="66" spans="1:20" x14ac:dyDescent="0.25">
      <c r="A66" s="57"/>
      <c r="C66" s="6"/>
      <c r="E66" s="7"/>
      <c r="F66" s="33">
        <v>44020</v>
      </c>
      <c r="G66" s="7" t="s">
        <v>519</v>
      </c>
      <c r="H66" s="16">
        <v>400000</v>
      </c>
      <c r="I66" s="7" t="s">
        <v>528</v>
      </c>
      <c r="J66" s="7" t="s">
        <v>50</v>
      </c>
      <c r="K66" s="33"/>
      <c r="L66" s="2"/>
      <c r="M66" s="5"/>
      <c r="N66" s="2"/>
      <c r="O66" s="2"/>
      <c r="P66" s="33">
        <v>44033</v>
      </c>
      <c r="Q66" s="7" t="s">
        <v>541</v>
      </c>
      <c r="R66" s="16">
        <v>9431000</v>
      </c>
      <c r="S66" s="7">
        <v>126</v>
      </c>
      <c r="T66" s="26" t="s">
        <v>50</v>
      </c>
    </row>
    <row r="67" spans="1:20" x14ac:dyDescent="0.25">
      <c r="A67" s="57"/>
      <c r="C67" s="6"/>
      <c r="E67" s="7"/>
      <c r="F67" s="33"/>
      <c r="G67" s="7"/>
      <c r="H67" s="16"/>
      <c r="I67" s="7"/>
      <c r="J67" s="7"/>
      <c r="K67" s="33"/>
      <c r="L67" s="2"/>
      <c r="M67" s="5"/>
      <c r="N67" s="2"/>
      <c r="O67" s="2"/>
      <c r="P67" s="33">
        <v>44033</v>
      </c>
      <c r="Q67" s="7" t="s">
        <v>432</v>
      </c>
      <c r="R67" s="16">
        <v>13108100</v>
      </c>
      <c r="S67" s="7">
        <v>126</v>
      </c>
      <c r="T67" s="26" t="s">
        <v>54</v>
      </c>
    </row>
    <row r="68" spans="1:20" x14ac:dyDescent="0.25">
      <c r="A68" s="57"/>
      <c r="C68" s="6"/>
      <c r="E68" s="7"/>
      <c r="F68" s="33"/>
      <c r="G68" s="7"/>
      <c r="H68" s="16"/>
      <c r="I68" s="7"/>
      <c r="J68" s="7"/>
      <c r="K68" s="33"/>
      <c r="L68" s="2"/>
      <c r="M68" s="5"/>
      <c r="N68" s="2"/>
      <c r="O68" s="2"/>
      <c r="P68" s="33">
        <v>44039</v>
      </c>
      <c r="Q68" s="7" t="s">
        <v>609</v>
      </c>
      <c r="R68" s="16">
        <v>559000</v>
      </c>
      <c r="S68" s="7" t="s">
        <v>610</v>
      </c>
      <c r="T68" s="26" t="s">
        <v>54</v>
      </c>
    </row>
    <row r="69" spans="1:20" x14ac:dyDescent="0.25">
      <c r="A69" s="57"/>
      <c r="C69" s="6"/>
      <c r="E69" s="7"/>
      <c r="F69" s="33"/>
      <c r="G69" s="7"/>
      <c r="H69" s="16"/>
      <c r="I69" s="7"/>
      <c r="J69" s="7"/>
      <c r="K69" s="33"/>
      <c r="L69" s="2"/>
      <c r="M69" s="5"/>
      <c r="N69" s="2"/>
      <c r="O69" s="2"/>
      <c r="P69" s="33"/>
      <c r="Q69" s="7"/>
      <c r="R69" s="16"/>
      <c r="S69" s="7"/>
      <c r="T69" s="26"/>
    </row>
    <row r="70" spans="1:20" x14ac:dyDescent="0.25">
      <c r="A70" s="57"/>
      <c r="C70" s="6"/>
      <c r="E70" s="7"/>
      <c r="F70" s="33"/>
      <c r="G70" s="7"/>
      <c r="H70" s="16"/>
      <c r="I70" s="7"/>
      <c r="J70" s="7"/>
      <c r="K70" s="33"/>
      <c r="L70" s="2"/>
      <c r="M70" s="5"/>
      <c r="N70" s="2"/>
      <c r="O70" s="2"/>
      <c r="P70" s="33"/>
      <c r="Q70" s="7"/>
      <c r="R70" s="16"/>
      <c r="S70" s="7"/>
      <c r="T70" s="26"/>
    </row>
    <row r="71" spans="1:20" x14ac:dyDescent="0.25">
      <c r="A71" s="57"/>
      <c r="C71" s="6"/>
      <c r="E71" s="7"/>
      <c r="F71" s="33"/>
      <c r="G71" s="7"/>
      <c r="H71" s="16"/>
      <c r="I71" s="7"/>
      <c r="J71" s="7"/>
      <c r="K71" s="33"/>
      <c r="L71" s="2"/>
      <c r="M71" s="5"/>
      <c r="N71" s="2"/>
      <c r="O71" s="2"/>
      <c r="P71" s="33"/>
      <c r="Q71" s="7"/>
      <c r="R71" s="16"/>
      <c r="S71" s="7"/>
      <c r="T71" s="26"/>
    </row>
    <row r="72" spans="1:20" x14ac:dyDescent="0.25">
      <c r="A72" s="117" t="s">
        <v>511</v>
      </c>
      <c r="B72" s="8"/>
      <c r="C72" s="108">
        <f>SUM(C66:C71)</f>
        <v>0</v>
      </c>
      <c r="D72" s="1"/>
      <c r="E72" s="10"/>
      <c r="F72" s="34"/>
      <c r="G72" s="10"/>
      <c r="H72" s="108">
        <f>SUM(H66:H71)</f>
        <v>400000</v>
      </c>
      <c r="I72" s="10"/>
      <c r="J72" s="10"/>
      <c r="K72" s="34"/>
      <c r="L72" s="8"/>
      <c r="M72" s="9"/>
      <c r="N72" s="8"/>
      <c r="O72" s="8"/>
      <c r="P72" s="34"/>
      <c r="Q72" s="10"/>
      <c r="R72" s="108">
        <f>SUM(R66:R71)</f>
        <v>23098100</v>
      </c>
      <c r="S72" s="10"/>
      <c r="T72" s="27"/>
    </row>
  </sheetData>
  <mergeCells count="5">
    <mergeCell ref="A4:E4"/>
    <mergeCell ref="F4:J4"/>
    <mergeCell ref="P4:T4"/>
    <mergeCell ref="A2:T2"/>
    <mergeCell ref="K4:O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G13" sqref="G13"/>
    </sheetView>
  </sheetViews>
  <sheetFormatPr defaultRowHeight="15" x14ac:dyDescent="0.25"/>
  <cols>
    <col min="1" max="1" width="10.42578125" style="39" customWidth="1"/>
    <col min="2" max="2" width="23.28515625" customWidth="1"/>
    <col min="3" max="3" width="12.42578125" style="4" customWidth="1"/>
    <col min="4" max="4" width="15.42578125" customWidth="1"/>
    <col min="5" max="5" width="7.7109375" customWidth="1"/>
    <col min="6" max="6" width="11.85546875" customWidth="1"/>
    <col min="7" max="9" width="14.28515625" customWidth="1"/>
    <col min="10" max="10" width="7.28515625" customWidth="1"/>
    <col min="11" max="11" width="8.5703125" style="35" customWidth="1"/>
    <col min="12" max="12" width="12" customWidth="1"/>
    <col min="13" max="13" width="13.5703125" style="4" customWidth="1"/>
    <col min="14" max="14" width="13.140625" customWidth="1"/>
    <col min="15" max="15" width="8.28515625" customWidth="1"/>
    <col min="16" max="16" width="9.140625" style="35"/>
    <col min="17" max="17" width="9.85546875" customWidth="1"/>
    <col min="18" max="18" width="9.140625" style="4"/>
    <col min="19" max="19" width="15.5703125" customWidth="1"/>
    <col min="20" max="20" width="6.85546875" customWidth="1"/>
  </cols>
  <sheetData>
    <row r="2" spans="1:20" ht="21" x14ac:dyDescent="0.35">
      <c r="A2" s="269" t="s">
        <v>181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44012</v>
      </c>
      <c r="B5" s="3" t="s">
        <v>182</v>
      </c>
      <c r="C5" s="16">
        <v>3000000</v>
      </c>
      <c r="D5" s="3" t="s">
        <v>109</v>
      </c>
      <c r="E5" s="26" t="s">
        <v>50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110</v>
      </c>
      <c r="B6" s="10"/>
      <c r="C6" s="62">
        <f>SUM(C5:C5)</f>
        <v>3000000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0</v>
      </c>
      <c r="S6" s="10"/>
      <c r="T6" s="27"/>
    </row>
    <row r="7" spans="1:20" x14ac:dyDescent="0.25">
      <c r="A7" s="37"/>
      <c r="B7" s="7"/>
      <c r="C7" s="16"/>
      <c r="D7" s="7"/>
      <c r="E7" s="26"/>
      <c r="F7" s="15"/>
      <c r="G7" s="7"/>
      <c r="H7" s="15"/>
      <c r="I7" s="7"/>
      <c r="J7" s="15"/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R7" sqref="R7"/>
    </sheetView>
  </sheetViews>
  <sheetFormatPr defaultRowHeight="15" x14ac:dyDescent="0.25"/>
  <cols>
    <col min="1" max="1" width="9.140625" style="39"/>
    <col min="2" max="2" width="15.5703125" customWidth="1"/>
    <col min="3" max="3" width="12.42578125" style="4" customWidth="1"/>
    <col min="4" max="4" width="15.42578125" customWidth="1"/>
    <col min="5" max="5" width="7.42578125" customWidth="1"/>
    <col min="6" max="6" width="14.28515625" style="35" customWidth="1"/>
    <col min="7" max="7" width="14.28515625" customWidth="1"/>
    <col min="8" max="8" width="14.28515625" style="4" customWidth="1"/>
    <col min="9" max="9" width="14.28515625" customWidth="1"/>
    <col min="10" max="10" width="7.140625" customWidth="1"/>
    <col min="11" max="11" width="11.7109375" style="35" customWidth="1"/>
    <col min="12" max="12" width="20.5703125" customWidth="1"/>
    <col min="13" max="13" width="13.5703125" style="4" customWidth="1"/>
    <col min="14" max="14" width="13.140625" customWidth="1"/>
    <col min="15" max="15" width="7.7109375" customWidth="1"/>
    <col min="16" max="16" width="10.7109375" style="35" bestFit="1" customWidth="1"/>
    <col min="17" max="17" width="9.85546875" customWidth="1"/>
    <col min="18" max="18" width="13.42578125" style="4" bestFit="1" customWidth="1"/>
    <col min="19" max="19" width="15.5703125" customWidth="1"/>
    <col min="20" max="20" width="7" customWidth="1"/>
  </cols>
  <sheetData>
    <row r="2" spans="1:20" ht="21" x14ac:dyDescent="0.35">
      <c r="A2" s="269" t="s">
        <v>600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/>
      <c r="B5" s="3"/>
      <c r="C5" s="16"/>
      <c r="D5" s="3"/>
      <c r="E5" s="26"/>
      <c r="F5" s="52"/>
      <c r="G5" s="3"/>
      <c r="H5" s="16"/>
      <c r="I5" s="3"/>
      <c r="J5" s="15"/>
      <c r="K5" s="28"/>
      <c r="L5" s="29"/>
      <c r="M5" s="13"/>
      <c r="N5" s="3"/>
      <c r="O5" s="30"/>
      <c r="P5" s="33">
        <v>43998</v>
      </c>
      <c r="Q5" s="7" t="s">
        <v>183</v>
      </c>
      <c r="R5" s="16">
        <v>400000</v>
      </c>
      <c r="S5" s="3" t="s">
        <v>184</v>
      </c>
      <c r="T5" s="26" t="s">
        <v>50</v>
      </c>
    </row>
    <row r="6" spans="1:20" x14ac:dyDescent="0.25">
      <c r="A6" s="54" t="s">
        <v>110</v>
      </c>
      <c r="B6" s="10"/>
      <c r="C6" s="62">
        <f>SUM(C5:C5)</f>
        <v>0</v>
      </c>
      <c r="D6" s="10"/>
      <c r="E6" s="27"/>
      <c r="F6" s="53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400000</v>
      </c>
      <c r="S6" s="10"/>
      <c r="T6" s="27"/>
    </row>
    <row r="7" spans="1:20" x14ac:dyDescent="0.25">
      <c r="A7" s="37"/>
      <c r="B7" s="3"/>
      <c r="C7" s="16"/>
      <c r="D7" s="3"/>
      <c r="E7" s="26"/>
      <c r="F7" s="52"/>
      <c r="G7" s="3"/>
      <c r="H7" s="16"/>
      <c r="I7" s="3"/>
      <c r="J7" s="15"/>
      <c r="K7" s="28"/>
      <c r="L7" s="29"/>
      <c r="M7" s="13"/>
      <c r="N7" s="3"/>
      <c r="O7" s="30"/>
      <c r="P7" s="33">
        <v>44036</v>
      </c>
      <c r="Q7" s="7" t="s">
        <v>595</v>
      </c>
      <c r="R7" s="16">
        <v>41850000</v>
      </c>
      <c r="S7" s="3" t="s">
        <v>598</v>
      </c>
      <c r="T7" s="26" t="s">
        <v>50</v>
      </c>
    </row>
    <row r="8" spans="1:20" x14ac:dyDescent="0.25">
      <c r="A8" s="54" t="s">
        <v>511</v>
      </c>
      <c r="B8" s="10"/>
      <c r="C8" s="62">
        <f>SUM(C7:C7)</f>
        <v>0</v>
      </c>
      <c r="D8" s="10"/>
      <c r="E8" s="27"/>
      <c r="F8" s="53"/>
      <c r="G8" s="10"/>
      <c r="H8" s="62">
        <f>SUM(H7:H7)</f>
        <v>0</v>
      </c>
      <c r="I8" s="10"/>
      <c r="J8" s="1"/>
      <c r="K8" s="34"/>
      <c r="L8" s="10"/>
      <c r="M8" s="62">
        <f>SUM(M7:M7)</f>
        <v>0</v>
      </c>
      <c r="N8" s="10"/>
      <c r="O8" s="27"/>
      <c r="P8" s="34"/>
      <c r="Q8" s="10"/>
      <c r="R8" s="62">
        <f>SUM(R7:R7)</f>
        <v>41850000</v>
      </c>
      <c r="S8" s="10"/>
      <c r="T8" s="27"/>
    </row>
    <row r="9" spans="1:20" x14ac:dyDescent="0.25">
      <c r="A9" s="37"/>
      <c r="B9" s="7"/>
      <c r="C9" s="16"/>
      <c r="D9" s="7"/>
      <c r="E9" s="26"/>
      <c r="F9" s="52"/>
      <c r="G9" s="7"/>
      <c r="H9" s="16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52"/>
      <c r="G10" s="7"/>
      <c r="H10" s="16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52"/>
      <c r="G11" s="7"/>
      <c r="H11" s="16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52"/>
      <c r="G12" s="7"/>
      <c r="H12" s="1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52"/>
      <c r="G13" s="7"/>
      <c r="H13" s="16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52"/>
      <c r="G14" s="7"/>
      <c r="H14" s="16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52"/>
      <c r="G15" s="7"/>
      <c r="H15" s="16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53"/>
      <c r="G29" s="10"/>
      <c r="H29" s="1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H9" sqref="H9"/>
    </sheetView>
  </sheetViews>
  <sheetFormatPr defaultRowHeight="15" x14ac:dyDescent="0.25"/>
  <cols>
    <col min="1" max="1" width="11.85546875" style="39" customWidth="1"/>
    <col min="2" max="2" width="15.5703125" customWidth="1"/>
    <col min="3" max="3" width="12.42578125" style="4" customWidth="1"/>
    <col min="4" max="4" width="15.42578125" customWidth="1"/>
    <col min="5" max="5" width="7.7109375" customWidth="1"/>
    <col min="6" max="6" width="10" customWidth="1"/>
    <col min="7" max="9" width="14.28515625" customWidth="1"/>
    <col min="10" max="10" width="8.140625" customWidth="1"/>
    <col min="11" max="11" width="11.7109375" style="35" customWidth="1"/>
    <col min="12" max="12" width="16.5703125" customWidth="1"/>
    <col min="13" max="13" width="13.5703125" style="4" customWidth="1"/>
    <col min="14" max="14" width="13.140625" customWidth="1"/>
    <col min="15" max="15" width="7.42578125" customWidth="1"/>
    <col min="16" max="16" width="9.140625" style="35"/>
    <col min="17" max="17" width="9.85546875" customWidth="1"/>
    <col min="18" max="18" width="9.140625" style="4"/>
    <col min="19" max="19" width="5.5703125" customWidth="1"/>
    <col min="20" max="20" width="7.140625" customWidth="1"/>
  </cols>
  <sheetData>
    <row r="2" spans="1:20" ht="21" x14ac:dyDescent="0.35">
      <c r="A2" s="269" t="s">
        <v>185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43988</v>
      </c>
      <c r="B5" s="3" t="s">
        <v>186</v>
      </c>
      <c r="C5" s="16">
        <v>7650000</v>
      </c>
      <c r="D5" s="3" t="s">
        <v>62</v>
      </c>
      <c r="E5" s="26" t="s">
        <v>50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110</v>
      </c>
      <c r="B6" s="10"/>
      <c r="C6" s="62">
        <f>SUM(C5:C5)</f>
        <v>7650000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0</v>
      </c>
      <c r="S6" s="10"/>
      <c r="T6" s="27"/>
    </row>
    <row r="7" spans="1:20" x14ac:dyDescent="0.25">
      <c r="A7" s="37"/>
      <c r="B7" s="7"/>
      <c r="C7" s="16"/>
      <c r="D7" s="7"/>
      <c r="E7" s="26"/>
      <c r="F7" s="15"/>
      <c r="G7" s="7"/>
      <c r="H7" s="15"/>
      <c r="I7" s="7"/>
      <c r="J7" s="15"/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E5" sqref="E5"/>
    </sheetView>
  </sheetViews>
  <sheetFormatPr defaultRowHeight="15" x14ac:dyDescent="0.25"/>
  <cols>
    <col min="1" max="1" width="11.85546875" style="39" customWidth="1"/>
    <col min="2" max="2" width="15.5703125" customWidth="1"/>
    <col min="3" max="3" width="12.42578125" style="4" customWidth="1"/>
    <col min="4" max="4" width="15.42578125" customWidth="1"/>
    <col min="5" max="5" width="7.7109375" customWidth="1"/>
    <col min="6" max="6" width="10" customWidth="1"/>
    <col min="7" max="9" width="14.28515625" customWidth="1"/>
    <col min="10" max="10" width="8.140625" customWidth="1"/>
    <col min="11" max="11" width="11.7109375" style="35" customWidth="1"/>
    <col min="12" max="12" width="16.5703125" customWidth="1"/>
    <col min="13" max="13" width="13.5703125" style="4" customWidth="1"/>
    <col min="14" max="14" width="13.140625" customWidth="1"/>
    <col min="15" max="15" width="7.42578125" customWidth="1"/>
    <col min="16" max="16" width="9.140625" style="35"/>
    <col min="17" max="17" width="9.85546875" customWidth="1"/>
    <col min="18" max="18" width="9.140625" style="4"/>
    <col min="19" max="19" width="5.5703125" customWidth="1"/>
    <col min="20" max="20" width="7.140625" customWidth="1"/>
  </cols>
  <sheetData>
    <row r="2" spans="1:20" ht="21" x14ac:dyDescent="0.35">
      <c r="A2" s="269" t="s">
        <v>583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44036</v>
      </c>
      <c r="B5" s="3" t="s">
        <v>584</v>
      </c>
      <c r="C5" s="16">
        <v>2420000</v>
      </c>
      <c r="D5" s="3" t="s">
        <v>526</v>
      </c>
      <c r="E5" s="26" t="s">
        <v>54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511</v>
      </c>
      <c r="B6" s="10"/>
      <c r="C6" s="62">
        <f>SUM(C5:C5)</f>
        <v>2420000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0</v>
      </c>
      <c r="S6" s="10"/>
      <c r="T6" s="27"/>
    </row>
    <row r="7" spans="1:20" x14ac:dyDescent="0.25">
      <c r="A7" s="37"/>
      <c r="B7" s="7"/>
      <c r="C7" s="16"/>
      <c r="D7" s="7"/>
      <c r="E7" s="26"/>
      <c r="F7" s="15"/>
      <c r="G7" s="7"/>
      <c r="H7" s="15"/>
      <c r="I7" s="7"/>
      <c r="J7" s="15"/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F6" sqref="F6"/>
    </sheetView>
  </sheetViews>
  <sheetFormatPr defaultRowHeight="15" x14ac:dyDescent="0.25"/>
  <cols>
    <col min="1" max="1" width="11.85546875" style="39" customWidth="1"/>
    <col min="2" max="2" width="15.5703125" customWidth="1"/>
    <col min="3" max="3" width="12.42578125" style="4" customWidth="1"/>
    <col min="4" max="4" width="15.42578125" customWidth="1"/>
    <col min="5" max="5" width="7.7109375" customWidth="1"/>
    <col min="6" max="6" width="10" customWidth="1"/>
    <col min="7" max="9" width="14.28515625" customWidth="1"/>
    <col min="10" max="10" width="8.140625" customWidth="1"/>
    <col min="11" max="11" width="11.7109375" style="35" customWidth="1"/>
    <col min="12" max="12" width="16.5703125" customWidth="1"/>
    <col min="13" max="13" width="13.5703125" style="4" customWidth="1"/>
    <col min="14" max="14" width="13.140625" customWidth="1"/>
    <col min="15" max="15" width="7.42578125" customWidth="1"/>
    <col min="16" max="16" width="10.7109375" style="35" bestFit="1" customWidth="1"/>
    <col min="17" max="17" width="9.85546875" customWidth="1"/>
    <col min="18" max="18" width="12.28515625" style="4" bestFit="1" customWidth="1"/>
    <col min="19" max="19" width="5.5703125" customWidth="1"/>
    <col min="20" max="20" width="7.140625" customWidth="1"/>
  </cols>
  <sheetData>
    <row r="2" spans="1:20" ht="21" x14ac:dyDescent="0.35">
      <c r="A2" s="269" t="s">
        <v>585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44016</v>
      </c>
      <c r="B5" s="3" t="s">
        <v>586</v>
      </c>
      <c r="C5" s="16">
        <v>1200000</v>
      </c>
      <c r="D5" s="3" t="s">
        <v>587</v>
      </c>
      <c r="E5" s="26" t="s">
        <v>50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>
        <v>44018</v>
      </c>
      <c r="Q5" s="7" t="s">
        <v>588</v>
      </c>
      <c r="R5" s="16">
        <v>2000000</v>
      </c>
      <c r="S5" s="3" t="s">
        <v>536</v>
      </c>
      <c r="T5" s="26" t="s">
        <v>50</v>
      </c>
    </row>
    <row r="6" spans="1:20" x14ac:dyDescent="0.25">
      <c r="A6" s="54" t="s">
        <v>511</v>
      </c>
      <c r="B6" s="10"/>
      <c r="C6" s="62">
        <f>SUM(C5:C5)</f>
        <v>1200000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2000000</v>
      </c>
      <c r="S6" s="10"/>
      <c r="T6" s="27"/>
    </row>
    <row r="7" spans="1:20" x14ac:dyDescent="0.25">
      <c r="A7" s="37"/>
      <c r="B7" s="7"/>
      <c r="C7" s="16"/>
      <c r="D7" s="7"/>
      <c r="E7" s="26"/>
      <c r="F7" s="15"/>
      <c r="G7" s="7"/>
      <c r="H7" s="15"/>
      <c r="I7" s="7"/>
      <c r="J7" s="15"/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15"/>
      <c r="G8" s="7"/>
      <c r="H8" s="15"/>
      <c r="I8" s="7"/>
      <c r="J8" s="15"/>
      <c r="K8" s="33"/>
      <c r="L8" s="7"/>
      <c r="M8" s="16"/>
      <c r="N8" s="7"/>
      <c r="O8" s="26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/>
      <c r="B10" s="7"/>
      <c r="C10" s="16"/>
      <c r="D10" s="7"/>
      <c r="E10" s="26"/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/>
      <c r="B11" s="7"/>
      <c r="C11" s="16"/>
      <c r="D11" s="7"/>
      <c r="E11" s="26"/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5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2:T2"/>
    <mergeCell ref="A3:E3"/>
    <mergeCell ref="F3:J3"/>
    <mergeCell ref="K3:O3"/>
    <mergeCell ref="P3:T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5"/>
  <sheetViews>
    <sheetView workbookViewId="0">
      <selection activeCell="K15" sqref="K15"/>
    </sheetView>
  </sheetViews>
  <sheetFormatPr defaultRowHeight="15" x14ac:dyDescent="0.25"/>
  <cols>
    <col min="1" max="1" width="12.7109375" style="39" customWidth="1"/>
    <col min="2" max="2" width="32.7109375" customWidth="1"/>
    <col min="3" max="3" width="15.28515625" style="4" customWidth="1"/>
    <col min="4" max="4" width="13.28515625" customWidth="1"/>
    <col min="5" max="5" width="7" customWidth="1"/>
    <col min="6" max="6" width="10.5703125" style="35" customWidth="1"/>
    <col min="7" max="7" width="14.28515625" customWidth="1"/>
    <col min="8" max="8" width="15.28515625" style="4" customWidth="1"/>
    <col min="9" max="9" width="11.85546875" customWidth="1"/>
    <col min="10" max="10" width="7.42578125" customWidth="1"/>
    <col min="11" max="11" width="13.85546875" style="35" customWidth="1"/>
    <col min="12" max="12" width="11.42578125" customWidth="1"/>
    <col min="13" max="13" width="13.5703125" style="4" customWidth="1"/>
    <col min="14" max="14" width="11.5703125" customWidth="1"/>
    <col min="15" max="15" width="7.42578125" customWidth="1"/>
    <col min="16" max="16" width="10.7109375" style="35" bestFit="1" customWidth="1"/>
    <col min="17" max="17" width="9.85546875" customWidth="1"/>
    <col min="18" max="18" width="13.42578125" style="4" bestFit="1" customWidth="1"/>
    <col min="19" max="19" width="13" customWidth="1"/>
    <col min="20" max="20" width="7.28515625" customWidth="1"/>
  </cols>
  <sheetData>
    <row r="2" spans="1:20" ht="21" x14ac:dyDescent="0.35">
      <c r="A2" s="269" t="s">
        <v>187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43832</v>
      </c>
      <c r="B5" s="59" t="s">
        <v>150</v>
      </c>
      <c r="C5" s="107">
        <v>2000000</v>
      </c>
      <c r="D5" s="59" t="s">
        <v>236</v>
      </c>
      <c r="E5" s="3" t="s">
        <v>50</v>
      </c>
      <c r="F5" s="44"/>
      <c r="G5" s="59"/>
      <c r="H5" s="17"/>
      <c r="I5" s="3"/>
      <c r="J5" s="15"/>
      <c r="K5" s="28"/>
      <c r="L5" s="29"/>
      <c r="M5" s="13"/>
      <c r="N5" s="3"/>
      <c r="O5" s="30"/>
      <c r="P5" s="33">
        <v>43832</v>
      </c>
      <c r="Q5" s="7" t="s">
        <v>251</v>
      </c>
      <c r="R5" s="16">
        <v>8000000</v>
      </c>
      <c r="S5" s="3" t="s">
        <v>254</v>
      </c>
      <c r="T5" s="26" t="s">
        <v>50</v>
      </c>
    </row>
    <row r="6" spans="1:20" x14ac:dyDescent="0.25">
      <c r="A6" s="37">
        <v>43832</v>
      </c>
      <c r="B6" s="2" t="s">
        <v>221</v>
      </c>
      <c r="C6" s="5">
        <v>23550000</v>
      </c>
      <c r="D6" s="2" t="s">
        <v>237</v>
      </c>
      <c r="E6" s="7" t="s">
        <v>50</v>
      </c>
      <c r="F6" s="57"/>
      <c r="G6" s="2"/>
      <c r="H6" s="6"/>
      <c r="I6" s="7"/>
      <c r="J6" s="15"/>
      <c r="K6" s="28"/>
      <c r="L6" s="106"/>
      <c r="M6" s="13"/>
      <c r="N6" s="7"/>
      <c r="O6" s="30"/>
      <c r="P6" s="33">
        <v>43834</v>
      </c>
      <c r="Q6" s="7" t="s">
        <v>252</v>
      </c>
      <c r="R6" s="16">
        <v>4000000</v>
      </c>
      <c r="S6" s="7" t="s">
        <v>255</v>
      </c>
      <c r="T6" s="26" t="s">
        <v>50</v>
      </c>
    </row>
    <row r="7" spans="1:20" x14ac:dyDescent="0.25">
      <c r="A7" s="37">
        <v>43832</v>
      </c>
      <c r="B7" s="2" t="s">
        <v>222</v>
      </c>
      <c r="C7" s="5">
        <v>1856000</v>
      </c>
      <c r="D7" s="2" t="s">
        <v>238</v>
      </c>
      <c r="E7" s="7" t="s">
        <v>50</v>
      </c>
      <c r="F7" s="57"/>
      <c r="G7" s="2"/>
      <c r="H7" s="6"/>
      <c r="I7" s="7"/>
      <c r="J7" s="15"/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37">
        <v>43833</v>
      </c>
      <c r="B8" s="2" t="s">
        <v>223</v>
      </c>
      <c r="C8" s="5">
        <v>20082304</v>
      </c>
      <c r="D8" s="2" t="s">
        <v>239</v>
      </c>
      <c r="E8" s="7" t="s">
        <v>250</v>
      </c>
      <c r="F8" s="57"/>
      <c r="G8" s="2"/>
      <c r="H8" s="6"/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37">
        <v>43833</v>
      </c>
      <c r="B9" s="2" t="s">
        <v>224</v>
      </c>
      <c r="C9" s="5">
        <v>3650350</v>
      </c>
      <c r="D9" s="2" t="s">
        <v>240</v>
      </c>
      <c r="E9" s="7" t="s">
        <v>250</v>
      </c>
      <c r="F9" s="57"/>
      <c r="G9" s="2"/>
      <c r="H9" s="6"/>
      <c r="I9" s="7"/>
      <c r="J9" s="15"/>
      <c r="K9" s="28"/>
      <c r="L9" s="106"/>
      <c r="M9" s="13"/>
      <c r="N9" s="7"/>
      <c r="O9" s="30"/>
      <c r="P9" s="33">
        <v>43847</v>
      </c>
      <c r="Q9" s="7" t="s">
        <v>253</v>
      </c>
      <c r="R9" s="16">
        <v>14749000</v>
      </c>
      <c r="S9" s="7" t="s">
        <v>256</v>
      </c>
      <c r="T9" s="26" t="s">
        <v>50</v>
      </c>
    </row>
    <row r="10" spans="1:20" x14ac:dyDescent="0.25">
      <c r="A10" s="37">
        <v>43833</v>
      </c>
      <c r="B10" s="2" t="s">
        <v>225</v>
      </c>
      <c r="C10" s="5">
        <v>11500000</v>
      </c>
      <c r="D10" s="2" t="s">
        <v>241</v>
      </c>
      <c r="E10" s="7" t="s">
        <v>50</v>
      </c>
      <c r="F10" s="57"/>
      <c r="G10" s="2"/>
      <c r="H10" s="6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37">
        <v>43837</v>
      </c>
      <c r="B11" s="2" t="s">
        <v>226</v>
      </c>
      <c r="C11" s="5">
        <v>59300000</v>
      </c>
      <c r="D11" s="2" t="s">
        <v>242</v>
      </c>
      <c r="E11" s="7" t="s">
        <v>250</v>
      </c>
      <c r="F11" s="57"/>
      <c r="G11" s="2"/>
      <c r="H11" s="6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37">
        <v>43839</v>
      </c>
      <c r="B12" s="2" t="s">
        <v>227</v>
      </c>
      <c r="C12" s="5">
        <v>3911600</v>
      </c>
      <c r="D12" s="2"/>
      <c r="E12" s="7" t="s">
        <v>50</v>
      </c>
      <c r="F12" s="57"/>
      <c r="G12" s="2"/>
      <c r="H12" s="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37">
        <v>43840</v>
      </c>
      <c r="B13" s="2" t="s">
        <v>15</v>
      </c>
      <c r="C13" s="5">
        <v>40000000</v>
      </c>
      <c r="D13" s="2" t="s">
        <v>243</v>
      </c>
      <c r="E13" s="7" t="s">
        <v>50</v>
      </c>
      <c r="F13" s="57"/>
      <c r="G13" s="2"/>
      <c r="H13" s="6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37">
        <v>43844</v>
      </c>
      <c r="B14" s="2" t="s">
        <v>228</v>
      </c>
      <c r="C14" s="5">
        <v>2420000</v>
      </c>
      <c r="D14" s="2" t="s">
        <v>244</v>
      </c>
      <c r="E14" s="7" t="s">
        <v>250</v>
      </c>
      <c r="F14" s="57"/>
      <c r="G14" s="2"/>
      <c r="H14" s="6"/>
      <c r="I14" s="7"/>
      <c r="J14" s="15"/>
      <c r="K14" s="28"/>
      <c r="L14" s="106"/>
      <c r="M14" s="13"/>
      <c r="N14" s="7"/>
      <c r="O14" s="30"/>
      <c r="P14" s="33"/>
      <c r="Q14" s="7"/>
      <c r="R14" s="16"/>
      <c r="S14" s="7"/>
      <c r="T14" s="26"/>
    </row>
    <row r="15" spans="1:20" x14ac:dyDescent="0.25">
      <c r="A15" s="37">
        <v>43844</v>
      </c>
      <c r="B15" s="2" t="s">
        <v>229</v>
      </c>
      <c r="C15" s="5">
        <v>22550400</v>
      </c>
      <c r="D15" s="2" t="s">
        <v>245</v>
      </c>
      <c r="E15" s="7" t="s">
        <v>50</v>
      </c>
      <c r="F15" s="57"/>
      <c r="G15" s="2"/>
      <c r="H15" s="6"/>
      <c r="I15" s="7"/>
      <c r="J15" s="15"/>
      <c r="K15" s="28"/>
      <c r="L15" s="106"/>
      <c r="M15" s="13"/>
      <c r="N15" s="7"/>
      <c r="O15" s="30"/>
      <c r="P15" s="33"/>
      <c r="Q15" s="7"/>
      <c r="R15" s="16"/>
      <c r="S15" s="7"/>
      <c r="T15" s="26"/>
    </row>
    <row r="16" spans="1:20" x14ac:dyDescent="0.25">
      <c r="A16" s="37">
        <v>43844</v>
      </c>
      <c r="B16" s="2" t="s">
        <v>229</v>
      </c>
      <c r="C16" s="5">
        <v>14968800</v>
      </c>
      <c r="D16" s="2" t="s">
        <v>245</v>
      </c>
      <c r="E16" s="7" t="s">
        <v>250</v>
      </c>
      <c r="F16" s="57"/>
      <c r="G16" s="2"/>
      <c r="H16" s="6"/>
      <c r="I16" s="7"/>
      <c r="J16" s="15"/>
      <c r="K16" s="28"/>
      <c r="L16" s="106"/>
      <c r="M16" s="13"/>
      <c r="N16" s="7"/>
      <c r="O16" s="30"/>
      <c r="P16" s="33"/>
      <c r="Q16" s="7"/>
      <c r="R16" s="16"/>
      <c r="S16" s="7"/>
      <c r="T16" s="26"/>
    </row>
    <row r="17" spans="1:20" x14ac:dyDescent="0.25">
      <c r="A17" s="37">
        <v>43844</v>
      </c>
      <c r="B17" s="2" t="s">
        <v>230</v>
      </c>
      <c r="C17" s="5">
        <v>850000</v>
      </c>
      <c r="D17" s="2" t="s">
        <v>246</v>
      </c>
      <c r="E17" s="7" t="s">
        <v>50</v>
      </c>
      <c r="F17" s="57"/>
      <c r="G17" s="2"/>
      <c r="H17" s="6"/>
      <c r="I17" s="7"/>
      <c r="J17" s="15"/>
      <c r="K17" s="28"/>
      <c r="L17" s="106"/>
      <c r="M17" s="13"/>
      <c r="N17" s="7"/>
      <c r="O17" s="30"/>
      <c r="P17" s="33"/>
      <c r="Q17" s="7"/>
      <c r="R17" s="16"/>
      <c r="S17" s="7"/>
      <c r="T17" s="26"/>
    </row>
    <row r="18" spans="1:20" x14ac:dyDescent="0.25">
      <c r="A18" s="37">
        <v>43846</v>
      </c>
      <c r="B18" s="2" t="s">
        <v>231</v>
      </c>
      <c r="C18" s="5">
        <v>3628800</v>
      </c>
      <c r="D18" s="2" t="s">
        <v>247</v>
      </c>
      <c r="E18" s="7" t="s">
        <v>50</v>
      </c>
      <c r="F18" s="57"/>
      <c r="G18" s="2"/>
      <c r="H18" s="6"/>
      <c r="I18" s="7"/>
      <c r="J18" s="15"/>
      <c r="K18" s="28"/>
      <c r="L18" s="106"/>
      <c r="M18" s="13"/>
      <c r="N18" s="7"/>
      <c r="O18" s="30"/>
      <c r="P18" s="33"/>
      <c r="Q18" s="7"/>
      <c r="R18" s="16"/>
      <c r="S18" s="7"/>
      <c r="T18" s="26"/>
    </row>
    <row r="19" spans="1:20" x14ac:dyDescent="0.25">
      <c r="A19" s="37">
        <v>43847</v>
      </c>
      <c r="B19" s="2" t="s">
        <v>232</v>
      </c>
      <c r="C19" s="5">
        <v>124497000</v>
      </c>
      <c r="D19" s="2" t="s">
        <v>248</v>
      </c>
      <c r="E19" s="7" t="s">
        <v>50</v>
      </c>
      <c r="F19" s="57"/>
      <c r="G19" s="2"/>
      <c r="H19" s="6"/>
      <c r="I19" s="7"/>
      <c r="J19" s="15"/>
      <c r="K19" s="28"/>
      <c r="L19" s="106"/>
      <c r="M19" s="13"/>
      <c r="N19" s="7"/>
      <c r="O19" s="30"/>
      <c r="P19" s="33"/>
      <c r="Q19" s="7"/>
      <c r="R19" s="16"/>
      <c r="S19" s="7"/>
      <c r="T19" s="26"/>
    </row>
    <row r="20" spans="1:20" x14ac:dyDescent="0.25">
      <c r="A20" s="37">
        <v>43848</v>
      </c>
      <c r="B20" s="2" t="s">
        <v>233</v>
      </c>
      <c r="C20" s="5">
        <v>170000</v>
      </c>
      <c r="D20" s="2" t="s">
        <v>246</v>
      </c>
      <c r="E20" s="7" t="s">
        <v>50</v>
      </c>
      <c r="F20" s="57"/>
      <c r="G20" s="2"/>
      <c r="H20" s="6"/>
      <c r="I20" s="7"/>
      <c r="J20" s="15"/>
      <c r="K20" s="28"/>
      <c r="L20" s="106"/>
      <c r="M20" s="13"/>
      <c r="N20" s="7"/>
      <c r="O20" s="30"/>
      <c r="P20" s="33"/>
      <c r="Q20" s="7"/>
      <c r="R20" s="16"/>
      <c r="S20" s="7"/>
      <c r="T20" s="26"/>
    </row>
    <row r="21" spans="1:20" x14ac:dyDescent="0.25">
      <c r="A21" s="37">
        <v>43848</v>
      </c>
      <c r="B21" s="2" t="s">
        <v>234</v>
      </c>
      <c r="C21" s="5">
        <v>15309000</v>
      </c>
      <c r="D21" s="2"/>
      <c r="E21" s="7" t="s">
        <v>50</v>
      </c>
      <c r="F21" s="57"/>
      <c r="G21" s="2"/>
      <c r="H21" s="6"/>
      <c r="I21" s="7"/>
      <c r="J21" s="15"/>
      <c r="K21" s="28"/>
      <c r="L21" s="106"/>
      <c r="M21" s="13"/>
      <c r="N21" s="7"/>
      <c r="O21" s="30"/>
      <c r="P21" s="33"/>
      <c r="Q21" s="7"/>
      <c r="R21" s="16"/>
      <c r="S21" s="7"/>
      <c r="T21" s="26"/>
    </row>
    <row r="22" spans="1:20" x14ac:dyDescent="0.25">
      <c r="A22" s="37">
        <v>43848</v>
      </c>
      <c r="B22" s="2" t="s">
        <v>235</v>
      </c>
      <c r="C22" s="5">
        <v>49409800</v>
      </c>
      <c r="D22" s="2" t="s">
        <v>249</v>
      </c>
      <c r="E22" s="7" t="s">
        <v>250</v>
      </c>
      <c r="F22" s="57"/>
      <c r="G22" s="2"/>
      <c r="H22" s="6"/>
      <c r="I22" s="7"/>
      <c r="J22" s="15"/>
      <c r="K22" s="28"/>
      <c r="L22" s="106"/>
      <c r="M22" s="13"/>
      <c r="N22" s="7"/>
      <c r="O22" s="30"/>
      <c r="P22" s="33"/>
      <c r="Q22" s="7"/>
      <c r="R22" s="16"/>
      <c r="S22" s="7"/>
      <c r="T22" s="26"/>
    </row>
    <row r="23" spans="1:20" x14ac:dyDescent="0.25">
      <c r="A23" s="54" t="s">
        <v>257</v>
      </c>
      <c r="B23" s="10"/>
      <c r="C23" s="62">
        <f>SUM(C5:C22)</f>
        <v>399654054</v>
      </c>
      <c r="D23" s="10"/>
      <c r="E23" s="1"/>
      <c r="F23" s="109"/>
      <c r="G23" s="8"/>
      <c r="H23" s="108">
        <f>SUM(H5:H22)</f>
        <v>0</v>
      </c>
      <c r="I23" s="10"/>
      <c r="J23" s="1"/>
      <c r="K23" s="34"/>
      <c r="L23" s="10"/>
      <c r="M23" s="62">
        <f>SUM(M5:M22)</f>
        <v>0</v>
      </c>
      <c r="N23" s="10"/>
      <c r="O23" s="27"/>
      <c r="P23" s="34"/>
      <c r="Q23" s="10"/>
      <c r="R23" s="62">
        <f>SUM(R5:R22)</f>
        <v>26749000</v>
      </c>
      <c r="S23" s="10"/>
      <c r="T23" s="27"/>
    </row>
    <row r="24" spans="1:20" x14ac:dyDescent="0.25">
      <c r="A24" s="37">
        <v>43864</v>
      </c>
      <c r="B24" s="2" t="s">
        <v>258</v>
      </c>
      <c r="C24" s="5">
        <v>7920000</v>
      </c>
      <c r="D24" s="2" t="s">
        <v>274</v>
      </c>
      <c r="E24" s="7" t="s">
        <v>50</v>
      </c>
      <c r="F24" s="57"/>
      <c r="G24" s="2"/>
      <c r="H24" s="6"/>
      <c r="I24" s="7"/>
      <c r="J24" s="15"/>
      <c r="K24" s="28">
        <v>43888</v>
      </c>
      <c r="L24" s="106" t="s">
        <v>287</v>
      </c>
      <c r="M24" s="13">
        <v>38329679</v>
      </c>
      <c r="N24" s="7" t="s">
        <v>289</v>
      </c>
      <c r="O24" s="30" t="s">
        <v>50</v>
      </c>
      <c r="P24" s="33"/>
      <c r="Q24" s="7"/>
      <c r="R24" s="16"/>
      <c r="S24" s="7"/>
      <c r="T24" s="26"/>
    </row>
    <row r="25" spans="1:20" x14ac:dyDescent="0.25">
      <c r="A25" s="37">
        <v>43867</v>
      </c>
      <c r="B25" s="2" t="s">
        <v>150</v>
      </c>
      <c r="C25" s="5">
        <v>21523172</v>
      </c>
      <c r="D25" s="2" t="s">
        <v>274</v>
      </c>
      <c r="E25" s="7" t="s">
        <v>250</v>
      </c>
      <c r="F25" s="57"/>
      <c r="G25" s="2"/>
      <c r="H25" s="6"/>
      <c r="I25" s="7"/>
      <c r="J25" s="15"/>
      <c r="K25" s="28">
        <v>43888</v>
      </c>
      <c r="L25" s="106" t="s">
        <v>288</v>
      </c>
      <c r="M25" s="13">
        <v>15000000</v>
      </c>
      <c r="N25" s="7" t="s">
        <v>289</v>
      </c>
      <c r="O25" s="30" t="s">
        <v>50</v>
      </c>
      <c r="P25" s="33"/>
      <c r="Q25" s="7"/>
      <c r="R25" s="16"/>
      <c r="S25" s="7"/>
      <c r="T25" s="26"/>
    </row>
    <row r="26" spans="1:20" x14ac:dyDescent="0.25">
      <c r="A26" s="37">
        <v>43867</v>
      </c>
      <c r="B26" s="2" t="s">
        <v>259</v>
      </c>
      <c r="C26" s="5">
        <v>10782000</v>
      </c>
      <c r="D26" s="2" t="s">
        <v>274</v>
      </c>
      <c r="E26" s="7" t="s">
        <v>50</v>
      </c>
      <c r="F26" s="57"/>
      <c r="G26" s="2"/>
      <c r="H26" s="6"/>
      <c r="I26" s="7"/>
      <c r="J26" s="15"/>
      <c r="K26" s="28"/>
      <c r="L26" s="106"/>
      <c r="M26" s="13"/>
      <c r="N26" s="7"/>
      <c r="O26" s="30"/>
      <c r="P26" s="33">
        <v>43885</v>
      </c>
      <c r="Q26" s="7" t="s">
        <v>282</v>
      </c>
      <c r="R26" s="16">
        <v>2000000</v>
      </c>
      <c r="S26" s="7" t="s">
        <v>285</v>
      </c>
      <c r="T26" s="26" t="s">
        <v>50</v>
      </c>
    </row>
    <row r="27" spans="1:20" x14ac:dyDescent="0.25">
      <c r="A27" s="37">
        <v>43867</v>
      </c>
      <c r="B27" s="2" t="s">
        <v>260</v>
      </c>
      <c r="C27" s="5">
        <v>1650000</v>
      </c>
      <c r="D27" s="2" t="s">
        <v>275</v>
      </c>
      <c r="E27" s="7" t="s">
        <v>50</v>
      </c>
      <c r="F27" s="57"/>
      <c r="G27" s="2"/>
      <c r="H27" s="6"/>
      <c r="I27" s="7"/>
      <c r="J27" s="15"/>
      <c r="K27" s="28"/>
      <c r="L27" s="106"/>
      <c r="M27" s="13"/>
      <c r="N27" s="7"/>
      <c r="O27" s="30"/>
      <c r="P27" s="33">
        <v>43887</v>
      </c>
      <c r="Q27" s="7" t="s">
        <v>283</v>
      </c>
      <c r="R27" s="16">
        <v>5790000</v>
      </c>
      <c r="S27" s="7" t="s">
        <v>286</v>
      </c>
      <c r="T27" s="26" t="s">
        <v>50</v>
      </c>
    </row>
    <row r="28" spans="1:20" x14ac:dyDescent="0.25">
      <c r="A28" s="37">
        <v>43868</v>
      </c>
      <c r="B28" s="2" t="s">
        <v>261</v>
      </c>
      <c r="C28" s="5">
        <v>25806167</v>
      </c>
      <c r="D28" s="2" t="s">
        <v>274</v>
      </c>
      <c r="E28" s="7" t="s">
        <v>50</v>
      </c>
      <c r="F28" s="57"/>
      <c r="G28" s="2"/>
      <c r="H28" s="6"/>
      <c r="I28" s="7"/>
      <c r="J28" s="15"/>
      <c r="K28" s="28"/>
      <c r="L28" s="106"/>
      <c r="M28" s="13"/>
      <c r="N28" s="7"/>
      <c r="O28" s="30"/>
      <c r="P28" s="33"/>
      <c r="Q28" s="7"/>
      <c r="R28" s="16"/>
      <c r="S28" s="7"/>
      <c r="T28" s="26"/>
    </row>
    <row r="29" spans="1:20" x14ac:dyDescent="0.25">
      <c r="A29" s="37">
        <v>43872</v>
      </c>
      <c r="B29" s="2" t="s">
        <v>262</v>
      </c>
      <c r="C29" s="5">
        <v>1020000</v>
      </c>
      <c r="D29" s="2" t="s">
        <v>276</v>
      </c>
      <c r="E29" s="7" t="s">
        <v>50</v>
      </c>
      <c r="F29" s="57"/>
      <c r="G29" s="2"/>
      <c r="H29" s="6"/>
      <c r="I29" s="7"/>
      <c r="J29" s="15"/>
      <c r="K29" s="28"/>
      <c r="L29" s="106"/>
      <c r="M29" s="13"/>
      <c r="N29" s="7"/>
      <c r="O29" s="30"/>
      <c r="P29" s="33"/>
      <c r="Q29" s="7"/>
      <c r="R29" s="16"/>
      <c r="S29" s="7"/>
      <c r="T29" s="26"/>
    </row>
    <row r="30" spans="1:20" x14ac:dyDescent="0.25">
      <c r="A30" s="37">
        <v>43872</v>
      </c>
      <c r="B30" s="2" t="s">
        <v>263</v>
      </c>
      <c r="C30" s="5">
        <v>25289604</v>
      </c>
      <c r="D30" s="2" t="s">
        <v>277</v>
      </c>
      <c r="E30" s="7" t="s">
        <v>50</v>
      </c>
      <c r="F30" s="57"/>
      <c r="G30" s="2"/>
      <c r="H30" s="6"/>
      <c r="I30" s="7"/>
      <c r="J30" s="15"/>
      <c r="K30" s="28"/>
      <c r="L30" s="106"/>
      <c r="M30" s="13"/>
      <c r="N30" s="7"/>
      <c r="O30" s="30"/>
      <c r="P30" s="33"/>
      <c r="Q30" s="7"/>
      <c r="R30" s="16"/>
      <c r="S30" s="7"/>
      <c r="T30" s="26"/>
    </row>
    <row r="31" spans="1:20" x14ac:dyDescent="0.25">
      <c r="A31" s="37">
        <v>43874</v>
      </c>
      <c r="B31" s="2" t="s">
        <v>264</v>
      </c>
      <c r="C31" s="5">
        <v>7500000</v>
      </c>
      <c r="D31" s="2" t="s">
        <v>278</v>
      </c>
      <c r="E31" s="7" t="s">
        <v>50</v>
      </c>
      <c r="F31" s="57"/>
      <c r="G31" s="2"/>
      <c r="H31" s="6"/>
      <c r="I31" s="7"/>
      <c r="J31" s="15"/>
      <c r="K31" s="28"/>
      <c r="L31" s="106"/>
      <c r="M31" s="13"/>
      <c r="N31" s="7"/>
      <c r="O31" s="30"/>
      <c r="P31" s="33"/>
      <c r="Q31" s="7"/>
      <c r="R31" s="16"/>
      <c r="S31" s="7"/>
      <c r="T31" s="26"/>
    </row>
    <row r="32" spans="1:20" x14ac:dyDescent="0.25">
      <c r="A32" s="37">
        <v>43875</v>
      </c>
      <c r="B32" s="2" t="s">
        <v>265</v>
      </c>
      <c r="C32" s="5">
        <v>8400000</v>
      </c>
      <c r="D32" s="2" t="s">
        <v>275</v>
      </c>
      <c r="E32" s="7" t="s">
        <v>50</v>
      </c>
      <c r="F32" s="57"/>
      <c r="G32" s="2"/>
      <c r="H32" s="6"/>
      <c r="I32" s="7"/>
      <c r="J32" s="15"/>
      <c r="K32" s="28"/>
      <c r="L32" s="106"/>
      <c r="M32" s="13"/>
      <c r="N32" s="7"/>
      <c r="O32" s="30"/>
      <c r="P32" s="33"/>
      <c r="Q32" s="7"/>
      <c r="R32" s="16"/>
      <c r="S32" s="7"/>
      <c r="T32" s="26"/>
    </row>
    <row r="33" spans="1:20" x14ac:dyDescent="0.25">
      <c r="A33" s="37">
        <v>43875</v>
      </c>
      <c r="B33" s="2" t="s">
        <v>266</v>
      </c>
      <c r="C33" s="5">
        <v>270000</v>
      </c>
      <c r="D33" s="2" t="s">
        <v>274</v>
      </c>
      <c r="E33" s="7" t="s">
        <v>50</v>
      </c>
      <c r="F33" s="57"/>
      <c r="G33" s="2"/>
      <c r="H33" s="6"/>
      <c r="I33" s="7"/>
      <c r="J33" s="15"/>
      <c r="K33" s="28"/>
      <c r="L33" s="106"/>
      <c r="M33" s="13"/>
      <c r="N33" s="7"/>
      <c r="O33" s="30"/>
      <c r="P33" s="33"/>
      <c r="Q33" s="7"/>
      <c r="R33" s="16"/>
      <c r="S33" s="7"/>
      <c r="T33" s="26"/>
    </row>
    <row r="34" spans="1:20" x14ac:dyDescent="0.25">
      <c r="A34" s="37">
        <v>43878</v>
      </c>
      <c r="B34" s="2" t="s">
        <v>267</v>
      </c>
      <c r="C34" s="5">
        <v>1580000</v>
      </c>
      <c r="D34" s="2" t="s">
        <v>279</v>
      </c>
      <c r="E34" s="7" t="s">
        <v>50</v>
      </c>
      <c r="F34" s="57"/>
      <c r="G34" s="2"/>
      <c r="H34" s="6"/>
      <c r="I34" s="7"/>
      <c r="J34" s="15"/>
      <c r="K34" s="28"/>
      <c r="L34" s="106"/>
      <c r="M34" s="13"/>
      <c r="N34" s="7"/>
      <c r="O34" s="30"/>
      <c r="P34" s="33"/>
      <c r="Q34" s="7"/>
      <c r="R34" s="16"/>
      <c r="S34" s="7"/>
      <c r="T34" s="26"/>
    </row>
    <row r="35" spans="1:20" x14ac:dyDescent="0.25">
      <c r="A35" s="37">
        <v>43878</v>
      </c>
      <c r="B35" s="2" t="s">
        <v>221</v>
      </c>
      <c r="C35" s="5">
        <v>23550000</v>
      </c>
      <c r="D35" s="2" t="s">
        <v>279</v>
      </c>
      <c r="E35" s="7" t="s">
        <v>50</v>
      </c>
      <c r="F35" s="57"/>
      <c r="G35" s="2"/>
      <c r="H35" s="6"/>
      <c r="I35" s="7"/>
      <c r="J35" s="15"/>
      <c r="K35" s="28"/>
      <c r="L35" s="106"/>
      <c r="M35" s="13"/>
      <c r="N35" s="7"/>
      <c r="O35" s="30"/>
      <c r="P35" s="33"/>
      <c r="Q35" s="7"/>
      <c r="R35" s="16"/>
      <c r="S35" s="7"/>
      <c r="T35" s="26"/>
    </row>
    <row r="36" spans="1:20" x14ac:dyDescent="0.25">
      <c r="A36" s="37">
        <v>43878</v>
      </c>
      <c r="B36" s="2" t="s">
        <v>268</v>
      </c>
      <c r="C36" s="5">
        <v>17000000</v>
      </c>
      <c r="D36" s="2" t="s">
        <v>276</v>
      </c>
      <c r="E36" s="7" t="s">
        <v>50</v>
      </c>
      <c r="F36" s="57"/>
      <c r="G36" s="2"/>
      <c r="H36" s="6"/>
      <c r="I36" s="7"/>
      <c r="J36" s="15"/>
      <c r="K36" s="28"/>
      <c r="L36" s="106"/>
      <c r="M36" s="13"/>
      <c r="N36" s="7"/>
      <c r="O36" s="30"/>
      <c r="P36" s="33"/>
      <c r="Q36" s="7"/>
      <c r="R36" s="16"/>
      <c r="S36" s="7"/>
      <c r="T36" s="26"/>
    </row>
    <row r="37" spans="1:20" x14ac:dyDescent="0.25">
      <c r="A37" s="37">
        <v>43880</v>
      </c>
      <c r="B37" s="2" t="s">
        <v>269</v>
      </c>
      <c r="C37" s="5">
        <v>27478000</v>
      </c>
      <c r="D37" s="2" t="s">
        <v>275</v>
      </c>
      <c r="E37" s="7" t="s">
        <v>250</v>
      </c>
      <c r="F37" s="57"/>
      <c r="G37" s="2"/>
      <c r="H37" s="6"/>
      <c r="I37" s="7"/>
      <c r="J37" s="15"/>
      <c r="K37" s="28"/>
      <c r="L37" s="106"/>
      <c r="M37" s="13"/>
      <c r="N37" s="7"/>
      <c r="O37" s="30"/>
      <c r="P37" s="33"/>
      <c r="Q37" s="7"/>
      <c r="R37" s="16"/>
      <c r="S37" s="7"/>
      <c r="T37" s="26"/>
    </row>
    <row r="38" spans="1:20" x14ac:dyDescent="0.25">
      <c r="A38" s="37">
        <v>43883</v>
      </c>
      <c r="B38" s="2" t="s">
        <v>270</v>
      </c>
      <c r="C38" s="5">
        <v>2090000</v>
      </c>
      <c r="D38" s="2" t="s">
        <v>280</v>
      </c>
      <c r="E38" s="7" t="s">
        <v>50</v>
      </c>
      <c r="F38" s="57"/>
      <c r="G38" s="2"/>
      <c r="H38" s="6"/>
      <c r="I38" s="7"/>
      <c r="J38" s="15"/>
      <c r="K38" s="28"/>
      <c r="L38" s="106"/>
      <c r="M38" s="13"/>
      <c r="N38" s="7"/>
      <c r="O38" s="30"/>
      <c r="P38" s="33"/>
      <c r="Q38" s="7"/>
      <c r="R38" s="16"/>
      <c r="S38" s="7"/>
      <c r="T38" s="26"/>
    </row>
    <row r="39" spans="1:20" x14ac:dyDescent="0.25">
      <c r="A39" s="37">
        <v>43885</v>
      </c>
      <c r="B39" s="2" t="s">
        <v>228</v>
      </c>
      <c r="C39" s="5">
        <v>2420000</v>
      </c>
      <c r="D39" s="2" t="s">
        <v>281</v>
      </c>
      <c r="E39" s="7" t="s">
        <v>250</v>
      </c>
      <c r="F39" s="57"/>
      <c r="G39" s="2"/>
      <c r="H39" s="6"/>
      <c r="I39" s="7"/>
      <c r="J39" s="15"/>
      <c r="K39" s="28"/>
      <c r="L39" s="106"/>
      <c r="M39" s="13"/>
      <c r="N39" s="7"/>
      <c r="O39" s="30"/>
      <c r="P39" s="33"/>
      <c r="Q39" s="7"/>
      <c r="R39" s="16"/>
      <c r="S39" s="7"/>
      <c r="T39" s="26"/>
    </row>
    <row r="40" spans="1:20" x14ac:dyDescent="0.25">
      <c r="A40" s="37">
        <v>43885</v>
      </c>
      <c r="B40" s="2" t="s">
        <v>150</v>
      </c>
      <c r="C40" s="5">
        <v>2669000</v>
      </c>
      <c r="D40" s="2" t="s">
        <v>279</v>
      </c>
      <c r="E40" s="7" t="s">
        <v>50</v>
      </c>
      <c r="F40" s="57"/>
      <c r="G40" s="2"/>
      <c r="H40" s="6"/>
      <c r="I40" s="7"/>
      <c r="J40" s="15"/>
      <c r="K40" s="28"/>
      <c r="L40" s="106"/>
      <c r="M40" s="13"/>
      <c r="N40" s="7"/>
      <c r="O40" s="30"/>
      <c r="P40" s="33"/>
      <c r="Q40" s="7"/>
      <c r="R40" s="16"/>
      <c r="S40" s="7"/>
      <c r="T40" s="26"/>
    </row>
    <row r="41" spans="1:20" x14ac:dyDescent="0.25">
      <c r="A41" s="37">
        <v>43888</v>
      </c>
      <c r="B41" s="2" t="s">
        <v>271</v>
      </c>
      <c r="C41" s="5">
        <v>5196000</v>
      </c>
      <c r="D41" s="2" t="s">
        <v>274</v>
      </c>
      <c r="E41" s="7" t="s">
        <v>50</v>
      </c>
      <c r="F41" s="57"/>
      <c r="G41" s="2"/>
      <c r="H41" s="6"/>
      <c r="I41" s="7"/>
      <c r="J41" s="15"/>
      <c r="K41" s="28"/>
      <c r="L41" s="106"/>
      <c r="M41" s="13"/>
      <c r="N41" s="7"/>
      <c r="O41" s="30"/>
      <c r="P41" s="33"/>
      <c r="Q41" s="7"/>
      <c r="R41" s="16"/>
      <c r="S41" s="7"/>
      <c r="T41" s="26"/>
    </row>
    <row r="42" spans="1:20" x14ac:dyDescent="0.25">
      <c r="A42" s="37">
        <v>43888</v>
      </c>
      <c r="B42" s="2" t="s">
        <v>272</v>
      </c>
      <c r="C42" s="5">
        <v>165996000</v>
      </c>
      <c r="D42" s="2" t="s">
        <v>274</v>
      </c>
      <c r="E42" s="7" t="s">
        <v>50</v>
      </c>
      <c r="F42" s="57"/>
      <c r="G42" s="2"/>
      <c r="H42" s="6"/>
      <c r="I42" s="7"/>
      <c r="J42" s="15"/>
      <c r="K42" s="28"/>
      <c r="L42" s="106"/>
      <c r="M42" s="13"/>
      <c r="N42" s="7"/>
      <c r="O42" s="30"/>
      <c r="P42" s="33"/>
      <c r="Q42" s="7"/>
      <c r="R42" s="16"/>
      <c r="S42" s="7"/>
      <c r="T42" s="26"/>
    </row>
    <row r="43" spans="1:20" x14ac:dyDescent="0.25">
      <c r="A43" s="37">
        <v>43888</v>
      </c>
      <c r="B43" s="2" t="s">
        <v>273</v>
      </c>
      <c r="C43" s="5">
        <v>3600000</v>
      </c>
      <c r="D43" s="2" t="s">
        <v>275</v>
      </c>
      <c r="E43" s="7" t="s">
        <v>50</v>
      </c>
      <c r="F43" s="57"/>
      <c r="G43" s="2"/>
      <c r="H43" s="6"/>
      <c r="I43" s="7"/>
      <c r="J43" s="15"/>
      <c r="K43" s="28"/>
      <c r="L43" s="106"/>
      <c r="M43" s="13"/>
      <c r="N43" s="7"/>
      <c r="O43" s="30"/>
      <c r="P43" s="33"/>
      <c r="Q43" s="7"/>
      <c r="R43" s="16"/>
      <c r="S43" s="7"/>
      <c r="T43" s="26"/>
    </row>
    <row r="44" spans="1:20" x14ac:dyDescent="0.25">
      <c r="A44" s="54" t="s">
        <v>290</v>
      </c>
      <c r="B44" s="8"/>
      <c r="C44" s="110">
        <f>SUM(C24:C43)</f>
        <v>361739943</v>
      </c>
      <c r="D44" s="8"/>
      <c r="E44" s="10"/>
      <c r="F44" s="109"/>
      <c r="G44" s="8"/>
      <c r="H44" s="110">
        <f>SUM(H24:H43)</f>
        <v>0</v>
      </c>
      <c r="I44" s="10"/>
      <c r="J44" s="1"/>
      <c r="K44" s="111"/>
      <c r="L44" s="112"/>
      <c r="M44" s="110">
        <f>SUM(M24:M43)</f>
        <v>53329679</v>
      </c>
      <c r="N44" s="10"/>
      <c r="O44" s="113"/>
      <c r="P44" s="34"/>
      <c r="Q44" s="10"/>
      <c r="R44" s="110">
        <f>SUM(R24:R43)</f>
        <v>7790000</v>
      </c>
      <c r="S44" s="10"/>
      <c r="T44" s="27"/>
    </row>
    <row r="45" spans="1:20" x14ac:dyDescent="0.25">
      <c r="A45" s="37">
        <v>43900</v>
      </c>
      <c r="B45" s="2" t="s">
        <v>291</v>
      </c>
      <c r="C45" s="5">
        <v>1512000</v>
      </c>
      <c r="D45" s="2" t="s">
        <v>274</v>
      </c>
      <c r="E45" s="7" t="s">
        <v>50</v>
      </c>
      <c r="F45" s="57"/>
      <c r="G45" s="2"/>
      <c r="H45" s="6"/>
      <c r="I45" s="7"/>
      <c r="J45" s="15"/>
      <c r="K45" s="28"/>
      <c r="L45" s="106"/>
      <c r="M45" s="13"/>
      <c r="N45" s="7"/>
      <c r="O45" s="30"/>
      <c r="P45" s="33"/>
      <c r="Q45" s="7"/>
      <c r="R45" s="16"/>
      <c r="S45" s="7"/>
      <c r="T45" s="26"/>
    </row>
    <row r="46" spans="1:20" x14ac:dyDescent="0.25">
      <c r="A46" s="37">
        <v>43893</v>
      </c>
      <c r="B46" s="2" t="s">
        <v>292</v>
      </c>
      <c r="C46" s="5">
        <v>14950000</v>
      </c>
      <c r="D46" s="2" t="s">
        <v>275</v>
      </c>
      <c r="E46" s="7" t="s">
        <v>250</v>
      </c>
      <c r="F46" s="57"/>
      <c r="G46" s="2"/>
      <c r="H46" s="6"/>
      <c r="I46" s="7"/>
      <c r="J46" s="15"/>
      <c r="K46" s="28"/>
      <c r="L46" s="106"/>
      <c r="M46" s="13"/>
      <c r="N46" s="7"/>
      <c r="O46" s="30"/>
      <c r="P46" s="33"/>
      <c r="Q46" s="7"/>
      <c r="R46" s="16"/>
      <c r="S46" s="7"/>
      <c r="T46" s="26"/>
    </row>
    <row r="47" spans="1:20" x14ac:dyDescent="0.25">
      <c r="A47" s="37">
        <v>43893</v>
      </c>
      <c r="B47" s="2" t="s">
        <v>293</v>
      </c>
      <c r="C47" s="5">
        <v>8200000</v>
      </c>
      <c r="D47" s="2" t="s">
        <v>274</v>
      </c>
      <c r="E47" s="7" t="s">
        <v>50</v>
      </c>
      <c r="F47" s="57"/>
      <c r="G47" s="2"/>
      <c r="H47" s="6"/>
      <c r="I47" s="7"/>
      <c r="J47" s="15"/>
      <c r="K47" s="28"/>
      <c r="L47" s="106"/>
      <c r="M47" s="13"/>
      <c r="N47" s="7"/>
      <c r="O47" s="30"/>
      <c r="P47" s="33"/>
      <c r="Q47" s="7"/>
      <c r="R47" s="16"/>
      <c r="S47" s="7"/>
      <c r="T47" s="26"/>
    </row>
    <row r="48" spans="1:20" x14ac:dyDescent="0.25">
      <c r="A48" s="37">
        <v>43896</v>
      </c>
      <c r="B48" s="2" t="s">
        <v>294</v>
      </c>
      <c r="C48" s="5">
        <v>20412000</v>
      </c>
      <c r="D48" s="2" t="s">
        <v>277</v>
      </c>
      <c r="E48" s="7" t="s">
        <v>50</v>
      </c>
      <c r="F48" s="57"/>
      <c r="G48" s="2"/>
      <c r="H48" s="6"/>
      <c r="I48" s="7"/>
      <c r="J48" s="15"/>
      <c r="K48" s="28"/>
      <c r="L48" s="106"/>
      <c r="M48" s="13"/>
      <c r="N48" s="7"/>
      <c r="O48" s="30"/>
      <c r="P48" s="33"/>
      <c r="Q48" s="7"/>
      <c r="R48" s="16"/>
      <c r="S48" s="7"/>
      <c r="T48" s="26"/>
    </row>
    <row r="49" spans="1:20" x14ac:dyDescent="0.25">
      <c r="A49" s="37">
        <v>43896</v>
      </c>
      <c r="B49" s="2" t="s">
        <v>295</v>
      </c>
      <c r="C49" s="5">
        <v>15105600</v>
      </c>
      <c r="D49" s="2" t="s">
        <v>277</v>
      </c>
      <c r="E49" s="7" t="s">
        <v>50</v>
      </c>
      <c r="F49" s="57"/>
      <c r="G49" s="2"/>
      <c r="H49" s="6"/>
      <c r="I49" s="7"/>
      <c r="J49" s="15"/>
      <c r="K49" s="28"/>
      <c r="L49" s="106"/>
      <c r="M49" s="13"/>
      <c r="N49" s="7"/>
      <c r="O49" s="30"/>
      <c r="P49" s="33"/>
      <c r="Q49" s="7"/>
      <c r="R49" s="16"/>
      <c r="S49" s="7"/>
      <c r="T49" s="26"/>
    </row>
    <row r="50" spans="1:20" x14ac:dyDescent="0.25">
      <c r="A50" s="37">
        <v>43896</v>
      </c>
      <c r="B50" s="2" t="s">
        <v>296</v>
      </c>
      <c r="C50" s="5">
        <v>7500000</v>
      </c>
      <c r="D50" s="2" t="s">
        <v>274</v>
      </c>
      <c r="E50" s="7" t="s">
        <v>50</v>
      </c>
      <c r="F50" s="57"/>
      <c r="G50" s="2"/>
      <c r="H50" s="6"/>
      <c r="I50" s="7"/>
      <c r="J50" s="15"/>
      <c r="K50" s="28"/>
      <c r="L50" s="106"/>
      <c r="M50" s="13"/>
      <c r="N50" s="7"/>
      <c r="O50" s="30"/>
      <c r="P50" s="33"/>
      <c r="Q50" s="7"/>
      <c r="R50" s="16"/>
      <c r="S50" s="7"/>
      <c r="T50" s="26"/>
    </row>
    <row r="51" spans="1:20" x14ac:dyDescent="0.25">
      <c r="A51" s="37">
        <v>43897</v>
      </c>
      <c r="B51" s="2" t="s">
        <v>297</v>
      </c>
      <c r="C51" s="5">
        <v>40000000</v>
      </c>
      <c r="D51" s="2" t="s">
        <v>275</v>
      </c>
      <c r="E51" s="7" t="s">
        <v>250</v>
      </c>
      <c r="F51" s="57"/>
      <c r="G51" s="2"/>
      <c r="H51" s="6"/>
      <c r="I51" s="7"/>
      <c r="J51" s="15"/>
      <c r="K51" s="28"/>
      <c r="L51" s="106"/>
      <c r="M51" s="13"/>
      <c r="N51" s="7"/>
      <c r="O51" s="30"/>
      <c r="P51" s="33"/>
      <c r="Q51" s="7"/>
      <c r="R51" s="16"/>
      <c r="S51" s="7"/>
      <c r="T51" s="26"/>
    </row>
    <row r="52" spans="1:20" x14ac:dyDescent="0.25">
      <c r="A52" s="37">
        <v>43900</v>
      </c>
      <c r="B52" s="2" t="s">
        <v>15</v>
      </c>
      <c r="C52" s="5">
        <v>10000000</v>
      </c>
      <c r="D52" s="2" t="s">
        <v>274</v>
      </c>
      <c r="E52" s="7" t="s">
        <v>50</v>
      </c>
      <c r="F52" s="57"/>
      <c r="G52" s="2"/>
      <c r="H52" s="6"/>
      <c r="I52" s="7"/>
      <c r="J52" s="15"/>
      <c r="K52" s="28"/>
      <c r="L52" s="106"/>
      <c r="M52" s="13"/>
      <c r="N52" s="7"/>
      <c r="O52" s="30"/>
      <c r="P52" s="33"/>
      <c r="Q52" s="7"/>
      <c r="R52" s="16"/>
      <c r="S52" s="7"/>
      <c r="T52" s="26"/>
    </row>
    <row r="53" spans="1:20" x14ac:dyDescent="0.25">
      <c r="A53" s="37">
        <v>43902</v>
      </c>
      <c r="B53" s="2" t="s">
        <v>228</v>
      </c>
      <c r="C53" s="5">
        <v>34071290</v>
      </c>
      <c r="D53" s="2" t="s">
        <v>274</v>
      </c>
      <c r="E53" s="7" t="s">
        <v>250</v>
      </c>
      <c r="F53" s="57"/>
      <c r="G53" s="2"/>
      <c r="H53" s="6"/>
      <c r="I53" s="7"/>
      <c r="J53" s="15"/>
      <c r="K53" s="28"/>
      <c r="L53" s="106"/>
      <c r="M53" s="13"/>
      <c r="N53" s="7"/>
      <c r="O53" s="30"/>
      <c r="P53" s="33"/>
      <c r="Q53" s="7"/>
      <c r="R53" s="16"/>
      <c r="S53" s="7"/>
      <c r="T53" s="26"/>
    </row>
    <row r="54" spans="1:20" x14ac:dyDescent="0.25">
      <c r="A54" s="37">
        <v>43902</v>
      </c>
      <c r="B54" s="2" t="s">
        <v>15</v>
      </c>
      <c r="C54" s="5">
        <v>20000000</v>
      </c>
      <c r="D54" s="2" t="s">
        <v>274</v>
      </c>
      <c r="E54" s="7" t="s">
        <v>50</v>
      </c>
      <c r="F54" s="57"/>
      <c r="G54" s="2"/>
      <c r="H54" s="6"/>
      <c r="I54" s="7"/>
      <c r="J54" s="15"/>
      <c r="K54" s="28"/>
      <c r="L54" s="106"/>
      <c r="M54" s="13"/>
      <c r="N54" s="7"/>
      <c r="O54" s="30"/>
      <c r="P54" s="33"/>
      <c r="Q54" s="7"/>
      <c r="R54" s="16"/>
      <c r="S54" s="7"/>
      <c r="T54" s="26"/>
    </row>
    <row r="55" spans="1:20" x14ac:dyDescent="0.25">
      <c r="A55" s="37">
        <v>43902</v>
      </c>
      <c r="B55" s="2" t="s">
        <v>298</v>
      </c>
      <c r="C55" s="5">
        <v>40140000</v>
      </c>
      <c r="D55" s="2" t="s">
        <v>274</v>
      </c>
      <c r="E55" s="7" t="s">
        <v>50</v>
      </c>
      <c r="F55" s="57"/>
      <c r="G55" s="2"/>
      <c r="H55" s="6"/>
      <c r="I55" s="7"/>
      <c r="J55" s="15"/>
      <c r="K55" s="28"/>
      <c r="L55" s="106"/>
      <c r="M55" s="13"/>
      <c r="N55" s="7"/>
      <c r="O55" s="30"/>
      <c r="P55" s="33"/>
      <c r="Q55" s="7"/>
      <c r="R55" s="16"/>
      <c r="S55" s="7"/>
      <c r="T55" s="26"/>
    </row>
    <row r="56" spans="1:20" x14ac:dyDescent="0.25">
      <c r="A56" s="37">
        <v>43908</v>
      </c>
      <c r="B56" s="2" t="s">
        <v>150</v>
      </c>
      <c r="C56" s="5">
        <v>16142379</v>
      </c>
      <c r="D56" s="2" t="s">
        <v>279</v>
      </c>
      <c r="E56" s="7" t="s">
        <v>250</v>
      </c>
      <c r="F56" s="57"/>
      <c r="G56" s="2"/>
      <c r="H56" s="6"/>
      <c r="I56" s="7"/>
      <c r="J56" s="15"/>
      <c r="K56" s="28"/>
      <c r="L56" s="106"/>
      <c r="M56" s="13"/>
      <c r="N56" s="7"/>
      <c r="O56" s="30"/>
      <c r="P56" s="33"/>
      <c r="Q56" s="7"/>
      <c r="R56" s="16"/>
      <c r="S56" s="7"/>
      <c r="T56" s="26"/>
    </row>
    <row r="57" spans="1:20" x14ac:dyDescent="0.25">
      <c r="A57" s="37">
        <v>43913</v>
      </c>
      <c r="B57" s="2" t="s">
        <v>261</v>
      </c>
      <c r="C57" s="5">
        <v>34408223</v>
      </c>
      <c r="D57" s="2" t="s">
        <v>274</v>
      </c>
      <c r="E57" s="7" t="s">
        <v>50</v>
      </c>
      <c r="F57" s="57"/>
      <c r="G57" s="2"/>
      <c r="H57" s="6"/>
      <c r="I57" s="7"/>
      <c r="J57" s="15"/>
      <c r="K57" s="28"/>
      <c r="L57" s="106"/>
      <c r="M57" s="13"/>
      <c r="N57" s="7"/>
      <c r="O57" s="30"/>
      <c r="P57" s="33"/>
      <c r="Q57" s="7"/>
      <c r="R57" s="16"/>
      <c r="S57" s="7"/>
      <c r="T57" s="26"/>
    </row>
    <row r="58" spans="1:20" x14ac:dyDescent="0.25">
      <c r="A58" s="37">
        <v>43914</v>
      </c>
      <c r="B58" s="2" t="s">
        <v>299</v>
      </c>
      <c r="C58" s="5">
        <v>3675000</v>
      </c>
      <c r="D58" s="2" t="s">
        <v>301</v>
      </c>
      <c r="E58" s="7" t="s">
        <v>50</v>
      </c>
      <c r="F58" s="57"/>
      <c r="G58" s="2"/>
      <c r="H58" s="6"/>
      <c r="I58" s="7"/>
      <c r="J58" s="15"/>
      <c r="K58" s="28"/>
      <c r="L58" s="106"/>
      <c r="M58" s="13"/>
      <c r="N58" s="7"/>
      <c r="O58" s="30"/>
      <c r="P58" s="33"/>
      <c r="Q58" s="7"/>
      <c r="R58" s="16"/>
      <c r="S58" s="7"/>
      <c r="T58" s="26"/>
    </row>
    <row r="59" spans="1:20" x14ac:dyDescent="0.25">
      <c r="A59" s="37">
        <v>43918</v>
      </c>
      <c r="B59" s="2" t="s">
        <v>300</v>
      </c>
      <c r="C59" s="5">
        <v>30123456</v>
      </c>
      <c r="D59" s="2" t="s">
        <v>278</v>
      </c>
      <c r="E59" s="7" t="s">
        <v>250</v>
      </c>
      <c r="F59" s="57"/>
      <c r="G59" s="2"/>
      <c r="H59" s="6"/>
      <c r="I59" s="7"/>
      <c r="J59" s="15"/>
      <c r="K59" s="28"/>
      <c r="L59" s="106"/>
      <c r="M59" s="13"/>
      <c r="N59" s="7"/>
      <c r="O59" s="30"/>
      <c r="P59" s="33"/>
      <c r="Q59" s="7"/>
      <c r="R59" s="16"/>
      <c r="S59" s="7"/>
      <c r="T59" s="26"/>
    </row>
    <row r="60" spans="1:20" x14ac:dyDescent="0.25">
      <c r="A60" s="37">
        <v>43918</v>
      </c>
      <c r="B60" s="2" t="s">
        <v>297</v>
      </c>
      <c r="C60" s="5">
        <v>18500000</v>
      </c>
      <c r="D60" s="2" t="s">
        <v>275</v>
      </c>
      <c r="E60" s="7" t="s">
        <v>250</v>
      </c>
      <c r="F60" s="57"/>
      <c r="G60" s="2"/>
      <c r="H60" s="6"/>
      <c r="I60" s="7"/>
      <c r="J60" s="15"/>
      <c r="K60" s="28"/>
      <c r="L60" s="106"/>
      <c r="M60" s="13"/>
      <c r="N60" s="7"/>
      <c r="O60" s="30"/>
      <c r="P60" s="33"/>
      <c r="Q60" s="7"/>
      <c r="R60" s="16"/>
      <c r="S60" s="7"/>
      <c r="T60" s="26"/>
    </row>
    <row r="61" spans="1:20" x14ac:dyDescent="0.25">
      <c r="A61" s="54" t="s">
        <v>302</v>
      </c>
      <c r="B61" s="8"/>
      <c r="C61" s="110">
        <f>SUM(C45:C60)</f>
        <v>314739948</v>
      </c>
      <c r="D61" s="8"/>
      <c r="E61" s="10"/>
      <c r="F61" s="109"/>
      <c r="G61" s="8"/>
      <c r="H61" s="110">
        <f>SUM(H45:H60)</f>
        <v>0</v>
      </c>
      <c r="I61" s="10"/>
      <c r="J61" s="1"/>
      <c r="K61" s="111"/>
      <c r="L61" s="112"/>
      <c r="M61" s="110">
        <f>SUM(M45:M60)</f>
        <v>0</v>
      </c>
      <c r="N61" s="10"/>
      <c r="O61" s="113"/>
      <c r="P61" s="34"/>
      <c r="Q61" s="10"/>
      <c r="R61" s="110">
        <f>SUM(R45:R60)</f>
        <v>0</v>
      </c>
      <c r="S61" s="10"/>
      <c r="T61" s="27"/>
    </row>
    <row r="62" spans="1:20" x14ac:dyDescent="0.25">
      <c r="A62" s="37">
        <v>43925</v>
      </c>
      <c r="B62" s="2" t="s">
        <v>253</v>
      </c>
      <c r="C62" s="5">
        <v>4721000</v>
      </c>
      <c r="D62" s="2" t="s">
        <v>107</v>
      </c>
      <c r="E62" s="7" t="s">
        <v>50</v>
      </c>
      <c r="F62" s="57"/>
      <c r="G62" s="2"/>
      <c r="H62" s="6"/>
      <c r="I62" s="7"/>
      <c r="J62" s="15"/>
      <c r="K62" s="28">
        <v>43950</v>
      </c>
      <c r="L62" s="106" t="s">
        <v>304</v>
      </c>
      <c r="M62" s="13">
        <v>29802498</v>
      </c>
      <c r="N62" s="7" t="s">
        <v>305</v>
      </c>
      <c r="O62" s="30" t="s">
        <v>50</v>
      </c>
      <c r="P62" s="33"/>
      <c r="Q62" s="7"/>
      <c r="R62" s="16"/>
      <c r="S62" s="7"/>
      <c r="T62" s="26"/>
    </row>
    <row r="63" spans="1:20" x14ac:dyDescent="0.25">
      <c r="A63" s="37">
        <v>43948</v>
      </c>
      <c r="B63" s="2" t="s">
        <v>303</v>
      </c>
      <c r="C63" s="5">
        <v>18300000</v>
      </c>
      <c r="D63" s="2" t="s">
        <v>107</v>
      </c>
      <c r="E63" s="7" t="s">
        <v>50</v>
      </c>
      <c r="F63" s="57"/>
      <c r="G63" s="2"/>
      <c r="H63" s="6"/>
      <c r="I63" s="7"/>
      <c r="J63" s="15"/>
      <c r="K63" s="28">
        <v>43950</v>
      </c>
      <c r="L63" s="106" t="s">
        <v>304</v>
      </c>
      <c r="M63" s="13">
        <v>10000000</v>
      </c>
      <c r="N63" s="7" t="s">
        <v>305</v>
      </c>
      <c r="O63" s="30" t="s">
        <v>50</v>
      </c>
      <c r="P63" s="33"/>
      <c r="Q63" s="7"/>
      <c r="R63" s="16"/>
      <c r="S63" s="7"/>
      <c r="T63" s="26"/>
    </row>
    <row r="64" spans="1:20" x14ac:dyDescent="0.25">
      <c r="A64" s="54" t="s">
        <v>306</v>
      </c>
      <c r="B64" s="8"/>
      <c r="C64" s="110">
        <f>SUM(C62:C63)</f>
        <v>23021000</v>
      </c>
      <c r="D64" s="8"/>
      <c r="E64" s="10"/>
      <c r="F64" s="109"/>
      <c r="G64" s="8"/>
      <c r="H64" s="110">
        <f>SUM(H62:H63)</f>
        <v>0</v>
      </c>
      <c r="I64" s="10"/>
      <c r="J64" s="1"/>
      <c r="K64" s="111"/>
      <c r="L64" s="112"/>
      <c r="M64" s="110">
        <f>SUM(M62:M63)</f>
        <v>39802498</v>
      </c>
      <c r="N64" s="10"/>
      <c r="O64" s="113"/>
      <c r="P64" s="34"/>
      <c r="Q64" s="10"/>
      <c r="R64" s="11"/>
      <c r="S64" s="10"/>
      <c r="T64" s="27"/>
    </row>
    <row r="65" spans="1:20" x14ac:dyDescent="0.25">
      <c r="A65" s="37">
        <v>43956</v>
      </c>
      <c r="B65" s="2" t="s">
        <v>307</v>
      </c>
      <c r="C65" s="5">
        <v>11500000</v>
      </c>
      <c r="D65" s="2" t="s">
        <v>107</v>
      </c>
      <c r="E65" s="7" t="s">
        <v>50</v>
      </c>
      <c r="F65" s="57"/>
      <c r="G65" s="2"/>
      <c r="H65" s="6"/>
      <c r="I65" s="7"/>
      <c r="J65" s="15"/>
      <c r="K65" s="28">
        <v>43979</v>
      </c>
      <c r="L65" s="106" t="s">
        <v>308</v>
      </c>
      <c r="M65" s="13">
        <v>10000000</v>
      </c>
      <c r="N65" s="7"/>
      <c r="O65" s="30" t="s">
        <v>50</v>
      </c>
      <c r="P65" s="33"/>
      <c r="Q65" s="7"/>
      <c r="R65" s="16"/>
      <c r="S65" s="7"/>
      <c r="T65" s="26"/>
    </row>
    <row r="66" spans="1:20" x14ac:dyDescent="0.25">
      <c r="A66" s="37">
        <v>43963</v>
      </c>
      <c r="B66" s="2" t="s">
        <v>294</v>
      </c>
      <c r="C66" s="5">
        <v>8984000</v>
      </c>
      <c r="D66" s="2" t="s">
        <v>107</v>
      </c>
      <c r="E66" s="7" t="s">
        <v>50</v>
      </c>
      <c r="F66" s="57"/>
      <c r="G66" s="2"/>
      <c r="H66" s="6"/>
      <c r="I66" s="7"/>
      <c r="J66" s="15"/>
      <c r="K66" s="28"/>
      <c r="L66" s="106"/>
      <c r="M66" s="13"/>
      <c r="N66" s="7"/>
      <c r="O66" s="30"/>
      <c r="P66" s="33"/>
      <c r="Q66" s="7"/>
      <c r="R66" s="16"/>
      <c r="S66" s="7"/>
      <c r="T66" s="26"/>
    </row>
    <row r="67" spans="1:20" x14ac:dyDescent="0.25">
      <c r="A67" s="37">
        <v>43963</v>
      </c>
      <c r="B67" s="2" t="s">
        <v>15</v>
      </c>
      <c r="C67" s="5">
        <v>12165000</v>
      </c>
      <c r="D67" s="2" t="s">
        <v>107</v>
      </c>
      <c r="E67" s="7" t="s">
        <v>50</v>
      </c>
      <c r="F67" s="57"/>
      <c r="G67" s="2"/>
      <c r="H67" s="6"/>
      <c r="I67" s="7"/>
      <c r="J67" s="15"/>
      <c r="K67" s="28"/>
      <c r="L67" s="106"/>
      <c r="M67" s="13"/>
      <c r="N67" s="7"/>
      <c r="O67" s="30"/>
      <c r="P67" s="33"/>
      <c r="Q67" s="7"/>
      <c r="R67" s="16"/>
      <c r="S67" s="7"/>
      <c r="T67" s="26"/>
    </row>
    <row r="68" spans="1:20" x14ac:dyDescent="0.25">
      <c r="A68" s="37">
        <v>43970</v>
      </c>
      <c r="B68" s="2" t="s">
        <v>232</v>
      </c>
      <c r="C68" s="5">
        <v>231646000</v>
      </c>
      <c r="D68" s="2" t="s">
        <v>107</v>
      </c>
      <c r="E68" s="7" t="s">
        <v>50</v>
      </c>
      <c r="F68" s="57"/>
      <c r="G68" s="2"/>
      <c r="H68" s="6"/>
      <c r="I68" s="7"/>
      <c r="J68" s="15"/>
      <c r="K68" s="28"/>
      <c r="L68" s="106"/>
      <c r="M68" s="13"/>
      <c r="N68" s="7"/>
      <c r="O68" s="30"/>
      <c r="P68" s="33"/>
      <c r="Q68" s="7"/>
      <c r="R68" s="16"/>
      <c r="S68" s="7"/>
      <c r="T68" s="26"/>
    </row>
    <row r="69" spans="1:20" x14ac:dyDescent="0.25">
      <c r="A69" s="37">
        <v>43977</v>
      </c>
      <c r="B69" s="2" t="s">
        <v>261</v>
      </c>
      <c r="C69" s="5">
        <v>55682838</v>
      </c>
      <c r="D69" s="2"/>
      <c r="E69" s="7" t="s">
        <v>50</v>
      </c>
      <c r="F69" s="57"/>
      <c r="G69" s="2"/>
      <c r="H69" s="6"/>
      <c r="I69" s="7"/>
      <c r="J69" s="15"/>
      <c r="K69" s="28"/>
      <c r="L69" s="106"/>
      <c r="M69" s="13"/>
      <c r="N69" s="7"/>
      <c r="O69" s="30"/>
      <c r="P69" s="33"/>
      <c r="Q69" s="7"/>
      <c r="R69" s="16"/>
      <c r="S69" s="7"/>
      <c r="T69" s="26"/>
    </row>
    <row r="70" spans="1:20" x14ac:dyDescent="0.25">
      <c r="A70" s="54" t="s">
        <v>309</v>
      </c>
      <c r="B70" s="8"/>
      <c r="C70" s="110">
        <f>SUM(C65:C69)</f>
        <v>319977838</v>
      </c>
      <c r="D70" s="8"/>
      <c r="E70" s="10"/>
      <c r="F70" s="109"/>
      <c r="G70" s="8"/>
      <c r="H70" s="110">
        <f>SUM(H65:H69)</f>
        <v>0</v>
      </c>
      <c r="I70" s="10"/>
      <c r="J70" s="1"/>
      <c r="K70" s="111"/>
      <c r="L70" s="112"/>
      <c r="M70" s="110">
        <f>SUM(M65:M69)</f>
        <v>10000000</v>
      </c>
      <c r="N70" s="10"/>
      <c r="O70" s="113"/>
      <c r="P70" s="34"/>
      <c r="Q70" s="10"/>
      <c r="R70" s="11"/>
      <c r="S70" s="10"/>
      <c r="T70" s="27"/>
    </row>
    <row r="71" spans="1:20" x14ac:dyDescent="0.25">
      <c r="A71" s="37">
        <v>44012</v>
      </c>
      <c r="B71" s="2" t="s">
        <v>188</v>
      </c>
      <c r="C71" s="5">
        <v>45440000</v>
      </c>
      <c r="D71" s="2" t="s">
        <v>113</v>
      </c>
      <c r="E71" s="7" t="s">
        <v>50</v>
      </c>
      <c r="F71" s="57"/>
      <c r="G71" s="2"/>
      <c r="H71" s="6"/>
      <c r="I71" s="7"/>
      <c r="J71" s="15"/>
      <c r="K71" s="28"/>
      <c r="L71" s="106"/>
      <c r="M71" s="13"/>
      <c r="N71" s="7"/>
      <c r="O71" s="30"/>
      <c r="P71" s="33"/>
      <c r="Q71" s="7"/>
      <c r="R71" s="16"/>
      <c r="S71" s="7"/>
      <c r="T71" s="26"/>
    </row>
    <row r="72" spans="1:20" x14ac:dyDescent="0.25">
      <c r="A72" s="54" t="s">
        <v>110</v>
      </c>
      <c r="B72" s="10"/>
      <c r="C72" s="62">
        <f>C71</f>
        <v>45440000</v>
      </c>
      <c r="D72" s="10"/>
      <c r="E72" s="1"/>
      <c r="F72" s="109"/>
      <c r="G72" s="8"/>
      <c r="H72" s="110">
        <f>H71</f>
        <v>0</v>
      </c>
      <c r="I72" s="10"/>
      <c r="J72" s="1"/>
      <c r="K72" s="34"/>
      <c r="L72" s="10"/>
      <c r="M72" s="62">
        <f>M71</f>
        <v>0</v>
      </c>
      <c r="N72" s="10"/>
      <c r="O72" s="27"/>
      <c r="P72" s="34"/>
      <c r="Q72" s="10"/>
      <c r="R72" s="62">
        <f>R71</f>
        <v>0</v>
      </c>
      <c r="S72" s="10"/>
      <c r="T72" s="27"/>
    </row>
    <row r="73" spans="1:20" x14ac:dyDescent="0.25">
      <c r="A73" s="37">
        <v>44016</v>
      </c>
      <c r="B73" s="2" t="s">
        <v>592</v>
      </c>
      <c r="C73" s="5">
        <v>41039000</v>
      </c>
      <c r="D73" s="2" t="s">
        <v>275</v>
      </c>
      <c r="E73" s="7" t="s">
        <v>50</v>
      </c>
      <c r="F73" s="57"/>
      <c r="G73" s="2"/>
      <c r="H73" s="6"/>
      <c r="I73" s="7"/>
      <c r="J73" s="15"/>
      <c r="K73" s="28"/>
      <c r="L73" s="106"/>
      <c r="M73" s="13"/>
      <c r="N73" s="7"/>
      <c r="O73" s="30"/>
      <c r="P73" s="33"/>
      <c r="Q73" s="7"/>
      <c r="R73" s="16"/>
      <c r="S73" s="7"/>
      <c r="T73" s="26"/>
    </row>
    <row r="74" spans="1:20" x14ac:dyDescent="0.25">
      <c r="A74" s="54" t="s">
        <v>511</v>
      </c>
      <c r="B74" s="10"/>
      <c r="C74" s="62">
        <f>C73</f>
        <v>41039000</v>
      </c>
      <c r="D74" s="10"/>
      <c r="E74" s="1"/>
      <c r="F74" s="109"/>
      <c r="G74" s="8"/>
      <c r="H74" s="62">
        <f>H73</f>
        <v>0</v>
      </c>
      <c r="I74" s="10"/>
      <c r="J74" s="1"/>
      <c r="K74" s="34"/>
      <c r="L74" s="10"/>
      <c r="M74" s="62">
        <f>M73</f>
        <v>0</v>
      </c>
      <c r="N74" s="10"/>
      <c r="O74" s="27"/>
      <c r="P74" s="34"/>
      <c r="Q74" s="10"/>
      <c r="R74" s="62">
        <f>R73</f>
        <v>0</v>
      </c>
      <c r="S74" s="10"/>
      <c r="T74" s="27"/>
    </row>
    <row r="75" spans="1:20" x14ac:dyDescent="0.25">
      <c r="A75" s="37"/>
      <c r="B75" s="7"/>
      <c r="C75" s="16"/>
      <c r="D75" s="7"/>
      <c r="E75" s="26"/>
      <c r="F75" s="52"/>
      <c r="G75" s="7"/>
      <c r="H75" s="16"/>
      <c r="I75" s="7"/>
      <c r="J75" s="15"/>
      <c r="K75" s="33"/>
      <c r="L75" s="7"/>
      <c r="M75" s="16"/>
      <c r="N75" s="7"/>
      <c r="O75" s="26"/>
      <c r="P75" s="33"/>
      <c r="Q75" s="7"/>
      <c r="R75" s="16"/>
      <c r="S75" s="7"/>
      <c r="T75" s="26"/>
    </row>
    <row r="76" spans="1:20" x14ac:dyDescent="0.25">
      <c r="A76" s="37"/>
      <c r="B76" s="7"/>
      <c r="C76" s="16"/>
      <c r="D76" s="7"/>
      <c r="E76" s="26"/>
      <c r="F76" s="52"/>
      <c r="G76" s="7"/>
      <c r="H76" s="16"/>
      <c r="I76" s="7"/>
      <c r="J76" s="15"/>
      <c r="K76" s="33"/>
      <c r="L76" s="7"/>
      <c r="M76" s="16"/>
      <c r="N76" s="7"/>
      <c r="O76" s="26"/>
      <c r="P76" s="33"/>
      <c r="Q76" s="7"/>
      <c r="R76" s="16"/>
      <c r="S76" s="7"/>
      <c r="T76" s="26"/>
    </row>
    <row r="77" spans="1:20" x14ac:dyDescent="0.25">
      <c r="A77" s="37"/>
      <c r="B77" s="7"/>
      <c r="C77" s="16"/>
      <c r="D77" s="7"/>
      <c r="E77" s="26"/>
      <c r="F77" s="52"/>
      <c r="G77" s="7"/>
      <c r="H77" s="16"/>
      <c r="I77" s="7"/>
      <c r="J77" s="15"/>
      <c r="K77" s="33"/>
      <c r="L77" s="7"/>
      <c r="M77" s="16"/>
      <c r="N77" s="7"/>
      <c r="O77" s="26"/>
      <c r="P77" s="33"/>
      <c r="Q77" s="7"/>
      <c r="R77" s="16"/>
      <c r="S77" s="7"/>
      <c r="T77" s="26"/>
    </row>
    <row r="78" spans="1:20" x14ac:dyDescent="0.25">
      <c r="A78" s="37"/>
      <c r="B78" s="7"/>
      <c r="C78" s="16"/>
      <c r="D78" s="7"/>
      <c r="E78" s="26"/>
      <c r="F78" s="52"/>
      <c r="G78" s="7"/>
      <c r="H78" s="16"/>
      <c r="I78" s="7"/>
      <c r="J78" s="15"/>
      <c r="K78" s="33"/>
      <c r="L78" s="7"/>
      <c r="M78" s="16"/>
      <c r="N78" s="7"/>
      <c r="O78" s="26"/>
      <c r="P78" s="33"/>
      <c r="Q78" s="7"/>
      <c r="R78" s="16"/>
      <c r="S78" s="7"/>
      <c r="T78" s="26"/>
    </row>
    <row r="79" spans="1:20" x14ac:dyDescent="0.25">
      <c r="A79" s="37"/>
      <c r="B79" s="7"/>
      <c r="C79" s="16"/>
      <c r="D79" s="7"/>
      <c r="E79" s="26"/>
      <c r="F79" s="52"/>
      <c r="G79" s="7"/>
      <c r="H79" s="16"/>
      <c r="I79" s="7"/>
      <c r="J79" s="15"/>
      <c r="K79" s="33"/>
      <c r="L79" s="7"/>
      <c r="M79" s="16"/>
      <c r="N79" s="7"/>
      <c r="O79" s="26"/>
      <c r="P79" s="33"/>
      <c r="Q79" s="7"/>
      <c r="R79" s="16"/>
      <c r="S79" s="7"/>
      <c r="T79" s="26"/>
    </row>
    <row r="80" spans="1:20" x14ac:dyDescent="0.25">
      <c r="A80" s="37"/>
      <c r="B80" s="7"/>
      <c r="C80" s="16"/>
      <c r="D80" s="7"/>
      <c r="E80" s="26"/>
      <c r="F80" s="52"/>
      <c r="G80" s="7"/>
      <c r="H80" s="16"/>
      <c r="I80" s="7"/>
      <c r="J80" s="15"/>
      <c r="K80" s="33"/>
      <c r="L80" s="7"/>
      <c r="M80" s="16"/>
      <c r="N80" s="7"/>
      <c r="O80" s="26"/>
      <c r="P80" s="33"/>
      <c r="Q80" s="7"/>
      <c r="R80" s="16"/>
      <c r="S80" s="7"/>
      <c r="T80" s="26"/>
    </row>
    <row r="81" spans="1:20" x14ac:dyDescent="0.25">
      <c r="A81" s="37"/>
      <c r="B81" s="7"/>
      <c r="C81" s="16"/>
      <c r="D81" s="7"/>
      <c r="E81" s="26"/>
      <c r="F81" s="52"/>
      <c r="G81" s="7"/>
      <c r="H81" s="16"/>
      <c r="I81" s="7"/>
      <c r="J81" s="15"/>
      <c r="K81" s="33"/>
      <c r="L81" s="7"/>
      <c r="M81" s="16"/>
      <c r="N81" s="7"/>
      <c r="O81" s="26"/>
      <c r="P81" s="33"/>
      <c r="Q81" s="7"/>
      <c r="R81" s="16"/>
      <c r="S81" s="7"/>
      <c r="T81" s="26"/>
    </row>
    <row r="82" spans="1:20" x14ac:dyDescent="0.25">
      <c r="A82" s="37"/>
      <c r="B82" s="7"/>
      <c r="C82" s="16"/>
      <c r="D82" s="7"/>
      <c r="E82" s="26"/>
      <c r="F82" s="52"/>
      <c r="G82" s="7"/>
      <c r="H82" s="16"/>
      <c r="I82" s="7"/>
      <c r="J82" s="15"/>
      <c r="K82" s="33"/>
      <c r="L82" s="7"/>
      <c r="M82" s="16"/>
      <c r="N82" s="7"/>
      <c r="O82" s="26"/>
      <c r="P82" s="33"/>
      <c r="Q82" s="7"/>
      <c r="R82" s="16"/>
      <c r="S82" s="7"/>
      <c r="T82" s="26"/>
    </row>
    <row r="83" spans="1:20" x14ac:dyDescent="0.25">
      <c r="A83" s="37"/>
      <c r="B83" s="7"/>
      <c r="C83" s="16"/>
      <c r="D83" s="7"/>
      <c r="E83" s="26"/>
      <c r="F83" s="52"/>
      <c r="G83" s="7"/>
      <c r="H83" s="16"/>
      <c r="I83" s="7"/>
      <c r="J83" s="15"/>
      <c r="K83" s="33"/>
      <c r="L83" s="7"/>
      <c r="M83" s="16"/>
      <c r="N83" s="7"/>
      <c r="O83" s="26"/>
      <c r="P83" s="33"/>
      <c r="Q83" s="7"/>
      <c r="R83" s="16"/>
      <c r="S83" s="7"/>
      <c r="T83" s="26"/>
    </row>
    <row r="84" spans="1:20" x14ac:dyDescent="0.25">
      <c r="A84" s="37"/>
      <c r="B84" s="7"/>
      <c r="C84" s="16"/>
      <c r="D84" s="7"/>
      <c r="E84" s="26"/>
      <c r="F84" s="52"/>
      <c r="G84" s="7"/>
      <c r="H84" s="16"/>
      <c r="I84" s="7"/>
      <c r="J84" s="15"/>
      <c r="K84" s="33"/>
      <c r="L84" s="7"/>
      <c r="M84" s="16"/>
      <c r="N84" s="7"/>
      <c r="O84" s="26"/>
      <c r="P84" s="33"/>
      <c r="Q84" s="7"/>
      <c r="R84" s="16"/>
      <c r="S84" s="7"/>
      <c r="T84" s="26"/>
    </row>
    <row r="85" spans="1:20" x14ac:dyDescent="0.25">
      <c r="A85" s="37"/>
      <c r="B85" s="7"/>
      <c r="C85" s="16"/>
      <c r="D85" s="7"/>
      <c r="E85" s="26"/>
      <c r="F85" s="52"/>
      <c r="G85" s="7"/>
      <c r="H85" s="16"/>
      <c r="I85" s="7"/>
      <c r="J85" s="15"/>
      <c r="K85" s="33"/>
      <c r="L85" s="7"/>
      <c r="M85" s="16"/>
      <c r="N85" s="7"/>
      <c r="O85" s="26"/>
      <c r="P85" s="33"/>
      <c r="Q85" s="7"/>
      <c r="R85" s="16"/>
      <c r="S85" s="7"/>
      <c r="T85" s="26"/>
    </row>
    <row r="86" spans="1:20" x14ac:dyDescent="0.25">
      <c r="A86" s="37"/>
      <c r="B86" s="7"/>
      <c r="C86" s="16"/>
      <c r="D86" s="7"/>
      <c r="E86" s="26"/>
      <c r="F86" s="52"/>
      <c r="G86" s="7"/>
      <c r="H86" s="16"/>
      <c r="I86" s="7"/>
      <c r="J86" s="15"/>
      <c r="K86" s="33"/>
      <c r="L86" s="7"/>
      <c r="M86" s="16"/>
      <c r="N86" s="7"/>
      <c r="O86" s="26"/>
      <c r="P86" s="33"/>
      <c r="Q86" s="7"/>
      <c r="R86" s="16"/>
      <c r="S86" s="7"/>
      <c r="T86" s="26"/>
    </row>
    <row r="87" spans="1:20" x14ac:dyDescent="0.25">
      <c r="A87" s="37"/>
      <c r="B87" s="7"/>
      <c r="C87" s="16"/>
      <c r="D87" s="7"/>
      <c r="E87" s="26"/>
      <c r="F87" s="52"/>
      <c r="G87" s="7"/>
      <c r="H87" s="16"/>
      <c r="I87" s="7"/>
      <c r="J87" s="15"/>
      <c r="K87" s="33"/>
      <c r="L87" s="7"/>
      <c r="M87" s="16"/>
      <c r="N87" s="7"/>
      <c r="O87" s="26"/>
      <c r="P87" s="33"/>
      <c r="Q87" s="7"/>
      <c r="R87" s="16"/>
      <c r="S87" s="7"/>
      <c r="T87" s="26"/>
    </row>
    <row r="88" spans="1:20" x14ac:dyDescent="0.25">
      <c r="A88" s="37"/>
      <c r="B88" s="7"/>
      <c r="C88" s="16"/>
      <c r="D88" s="7"/>
      <c r="E88" s="26"/>
      <c r="F88" s="52"/>
      <c r="G88" s="7"/>
      <c r="H88" s="16"/>
      <c r="I88" s="7"/>
      <c r="J88" s="15"/>
      <c r="K88" s="33"/>
      <c r="L88" s="7"/>
      <c r="M88" s="16"/>
      <c r="N88" s="7"/>
      <c r="O88" s="26"/>
      <c r="P88" s="33"/>
      <c r="Q88" s="7"/>
      <c r="R88" s="16"/>
      <c r="S88" s="7"/>
      <c r="T88" s="26"/>
    </row>
    <row r="89" spans="1:20" x14ac:dyDescent="0.25">
      <c r="A89" s="37"/>
      <c r="B89" s="7"/>
      <c r="C89" s="16"/>
      <c r="D89" s="7"/>
      <c r="E89" s="26"/>
      <c r="F89" s="52"/>
      <c r="G89" s="7"/>
      <c r="H89" s="16"/>
      <c r="I89" s="7"/>
      <c r="J89" s="15"/>
      <c r="K89" s="33"/>
      <c r="L89" s="7"/>
      <c r="M89" s="16"/>
      <c r="N89" s="7"/>
      <c r="O89" s="26"/>
      <c r="P89" s="33"/>
      <c r="Q89" s="7"/>
      <c r="R89" s="16"/>
      <c r="S89" s="7"/>
      <c r="T89" s="26"/>
    </row>
    <row r="90" spans="1:20" x14ac:dyDescent="0.25">
      <c r="A90" s="37"/>
      <c r="B90" s="7"/>
      <c r="C90" s="16"/>
      <c r="D90" s="7"/>
      <c r="E90" s="26"/>
      <c r="F90" s="52"/>
      <c r="G90" s="7"/>
      <c r="H90" s="16"/>
      <c r="I90" s="7"/>
      <c r="J90" s="15"/>
      <c r="K90" s="33"/>
      <c r="L90" s="7"/>
      <c r="M90" s="16"/>
      <c r="N90" s="7"/>
      <c r="O90" s="26"/>
      <c r="P90" s="33"/>
      <c r="Q90" s="7"/>
      <c r="R90" s="16"/>
      <c r="S90" s="7"/>
      <c r="T90" s="26"/>
    </row>
    <row r="91" spans="1:20" x14ac:dyDescent="0.25">
      <c r="A91" s="37"/>
      <c r="B91" s="7"/>
      <c r="C91" s="16"/>
      <c r="D91" s="7"/>
      <c r="E91" s="26"/>
      <c r="F91" s="52"/>
      <c r="G91" s="7"/>
      <c r="H91" s="16"/>
      <c r="I91" s="7"/>
      <c r="J91" s="15"/>
      <c r="K91" s="33"/>
      <c r="L91" s="7"/>
      <c r="M91" s="16"/>
      <c r="N91" s="7"/>
      <c r="O91" s="26"/>
      <c r="P91" s="33"/>
      <c r="Q91" s="7"/>
      <c r="R91" s="16"/>
      <c r="S91" s="7"/>
      <c r="T91" s="26"/>
    </row>
    <row r="92" spans="1:20" x14ac:dyDescent="0.25">
      <c r="A92" s="37"/>
      <c r="B92" s="7"/>
      <c r="C92" s="16"/>
      <c r="D92" s="7"/>
      <c r="E92" s="26"/>
      <c r="F92" s="52"/>
      <c r="G92" s="7"/>
      <c r="H92" s="16"/>
      <c r="I92" s="7"/>
      <c r="J92" s="15"/>
      <c r="K92" s="33"/>
      <c r="L92" s="7"/>
      <c r="M92" s="16"/>
      <c r="N92" s="7"/>
      <c r="O92" s="26"/>
      <c r="P92" s="33"/>
      <c r="Q92" s="7"/>
      <c r="R92" s="16"/>
      <c r="S92" s="7"/>
      <c r="T92" s="26"/>
    </row>
    <row r="93" spans="1:20" x14ac:dyDescent="0.25">
      <c r="A93" s="37"/>
      <c r="B93" s="7"/>
      <c r="C93" s="16"/>
      <c r="D93" s="7"/>
      <c r="E93" s="26"/>
      <c r="F93" s="52"/>
      <c r="G93" s="7"/>
      <c r="H93" s="16"/>
      <c r="I93" s="7"/>
      <c r="J93" s="15"/>
      <c r="K93" s="33"/>
      <c r="L93" s="7"/>
      <c r="M93" s="16"/>
      <c r="N93" s="7"/>
      <c r="O93" s="26"/>
      <c r="P93" s="33"/>
      <c r="Q93" s="7"/>
      <c r="R93" s="16"/>
      <c r="S93" s="7"/>
      <c r="T93" s="26"/>
    </row>
    <row r="94" spans="1:20" x14ac:dyDescent="0.25">
      <c r="A94" s="37"/>
      <c r="B94" s="7"/>
      <c r="C94" s="16"/>
      <c r="D94" s="7"/>
      <c r="E94" s="26"/>
      <c r="F94" s="52"/>
      <c r="G94" s="7"/>
      <c r="H94" s="16"/>
      <c r="I94" s="7"/>
      <c r="J94" s="15"/>
      <c r="K94" s="33"/>
      <c r="L94" s="7"/>
      <c r="M94" s="16"/>
      <c r="N94" s="7"/>
      <c r="O94" s="26"/>
      <c r="P94" s="33"/>
      <c r="Q94" s="7"/>
      <c r="R94" s="16"/>
      <c r="S94" s="7"/>
      <c r="T94" s="26"/>
    </row>
    <row r="95" spans="1:20" x14ac:dyDescent="0.25">
      <c r="A95" s="38"/>
      <c r="B95" s="10"/>
      <c r="C95" s="11"/>
      <c r="D95" s="10"/>
      <c r="E95" s="27"/>
      <c r="F95" s="53"/>
      <c r="G95" s="10"/>
      <c r="H95" s="11"/>
      <c r="I95" s="10"/>
      <c r="J95" s="1"/>
      <c r="K95" s="34"/>
      <c r="L95" s="10"/>
      <c r="M95" s="11"/>
      <c r="N95" s="10"/>
      <c r="O95" s="27"/>
      <c r="P95" s="34"/>
      <c r="Q95" s="10"/>
      <c r="R95" s="11"/>
      <c r="S95" s="10"/>
      <c r="T95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workbookViewId="0">
      <selection activeCell="A8" sqref="A8"/>
    </sheetView>
  </sheetViews>
  <sheetFormatPr defaultRowHeight="15" x14ac:dyDescent="0.25"/>
  <cols>
    <col min="1" max="1" width="10.85546875" style="39" customWidth="1"/>
    <col min="2" max="2" width="15.5703125" customWidth="1"/>
    <col min="3" max="3" width="14" style="4" customWidth="1"/>
    <col min="4" max="4" width="15.42578125" customWidth="1"/>
    <col min="5" max="5" width="7.85546875" customWidth="1"/>
    <col min="6" max="6" width="10.85546875" customWidth="1"/>
    <col min="7" max="7" width="18.140625" customWidth="1"/>
    <col min="8" max="8" width="14.28515625" style="4" customWidth="1"/>
    <col min="9" max="9" width="8.42578125" customWidth="1"/>
    <col min="10" max="10" width="7.5703125" customWidth="1"/>
    <col min="11" max="11" width="11.7109375" style="35" customWidth="1"/>
    <col min="12" max="12" width="16.85546875" customWidth="1"/>
    <col min="13" max="13" width="13.5703125" style="4" customWidth="1"/>
    <col min="14" max="14" width="13.140625" customWidth="1"/>
    <col min="15" max="15" width="7.140625" customWidth="1"/>
    <col min="16" max="16" width="9.140625" style="35"/>
    <col min="17" max="17" width="9.85546875" customWidth="1"/>
    <col min="18" max="18" width="9.140625" style="4"/>
    <col min="19" max="19" width="6.42578125" customWidth="1"/>
    <col min="20" max="20" width="7.42578125" customWidth="1"/>
  </cols>
  <sheetData>
    <row r="2" spans="1:20" ht="21" x14ac:dyDescent="0.35">
      <c r="A2" s="269" t="s">
        <v>189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44.2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43988</v>
      </c>
      <c r="B5" s="3" t="s">
        <v>198</v>
      </c>
      <c r="C5" s="16">
        <v>4200000</v>
      </c>
      <c r="D5" s="3" t="s">
        <v>200</v>
      </c>
      <c r="E5" s="26" t="s">
        <v>50</v>
      </c>
      <c r="F5" s="52">
        <v>43990</v>
      </c>
      <c r="G5" s="3" t="s">
        <v>214</v>
      </c>
      <c r="H5" s="16">
        <v>320000</v>
      </c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43988</v>
      </c>
      <c r="B6" s="7" t="s">
        <v>199</v>
      </c>
      <c r="C6" s="16">
        <v>23690000</v>
      </c>
      <c r="D6" s="7" t="s">
        <v>96</v>
      </c>
      <c r="E6" s="26" t="s">
        <v>50</v>
      </c>
      <c r="F6" s="15"/>
      <c r="G6" s="7"/>
      <c r="H6" s="16"/>
      <c r="I6" s="7"/>
      <c r="J6" s="15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54" t="s">
        <v>110</v>
      </c>
      <c r="B7" s="10"/>
      <c r="C7" s="62">
        <f>SUM(C5:C6)</f>
        <v>27890000</v>
      </c>
      <c r="D7" s="10"/>
      <c r="E7" s="27"/>
      <c r="F7" s="1"/>
      <c r="G7" s="10"/>
      <c r="H7" s="62">
        <f>SUM(H5:H6)</f>
        <v>320000</v>
      </c>
      <c r="I7" s="10"/>
      <c r="J7" s="1"/>
      <c r="K7" s="34"/>
      <c r="L7" s="10"/>
      <c r="M7" s="62">
        <f>SUM(M5:M6)</f>
        <v>0</v>
      </c>
      <c r="N7" s="10"/>
      <c r="O7" s="27"/>
      <c r="P7" s="34"/>
      <c r="Q7" s="10"/>
      <c r="R7" s="62">
        <f>SUM(R5:R6)</f>
        <v>0</v>
      </c>
      <c r="S7" s="10"/>
      <c r="T7" s="27"/>
    </row>
    <row r="8" spans="1:20" x14ac:dyDescent="0.25">
      <c r="A8" s="37"/>
      <c r="B8" s="3"/>
      <c r="C8" s="16"/>
      <c r="D8" s="3"/>
      <c r="E8" s="26"/>
      <c r="F8" s="52">
        <v>44039</v>
      </c>
      <c r="G8" s="3" t="s">
        <v>577</v>
      </c>
      <c r="H8" s="16">
        <v>480000</v>
      </c>
      <c r="I8" s="3" t="s">
        <v>578</v>
      </c>
      <c r="J8" s="15" t="s">
        <v>50</v>
      </c>
      <c r="K8" s="28"/>
      <c r="L8" s="29"/>
      <c r="M8" s="13"/>
      <c r="N8" s="3"/>
      <c r="O8" s="30"/>
      <c r="P8" s="33"/>
      <c r="Q8" s="7"/>
      <c r="R8" s="16"/>
      <c r="S8" s="3"/>
      <c r="T8" s="26"/>
    </row>
    <row r="9" spans="1:20" x14ac:dyDescent="0.25">
      <c r="A9" s="37"/>
      <c r="B9" s="7"/>
      <c r="C9" s="16"/>
      <c r="D9" s="7"/>
      <c r="E9" s="26"/>
      <c r="F9" s="15"/>
      <c r="G9" s="7"/>
      <c r="H9" s="16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54" t="s">
        <v>511</v>
      </c>
      <c r="B10" s="10"/>
      <c r="C10" s="62">
        <f>SUM(C8:C9)</f>
        <v>0</v>
      </c>
      <c r="D10" s="10"/>
      <c r="E10" s="27"/>
      <c r="F10" s="1"/>
      <c r="G10" s="10"/>
      <c r="H10" s="62">
        <f>SUM(H8:H9)</f>
        <v>480000</v>
      </c>
      <c r="I10" s="10"/>
      <c r="J10" s="1"/>
      <c r="K10" s="34"/>
      <c r="L10" s="10"/>
      <c r="M10" s="62">
        <f>SUM(M8:M9)</f>
        <v>0</v>
      </c>
      <c r="N10" s="10"/>
      <c r="O10" s="27"/>
      <c r="P10" s="34"/>
      <c r="Q10" s="10"/>
      <c r="R10" s="62">
        <f>SUM(R8:R9)</f>
        <v>0</v>
      </c>
      <c r="S10" s="10"/>
      <c r="T10" s="27"/>
    </row>
    <row r="11" spans="1:20" x14ac:dyDescent="0.25">
      <c r="A11" s="37"/>
      <c r="B11" s="7"/>
      <c r="C11" s="16"/>
      <c r="D11" s="7"/>
      <c r="E11" s="26"/>
      <c r="F11" s="15"/>
      <c r="G11" s="7"/>
      <c r="H11" s="16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15"/>
      <c r="G12" s="7"/>
      <c r="H12" s="1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6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37"/>
      <c r="B14" s="7"/>
      <c r="C14" s="16"/>
      <c r="D14" s="7"/>
      <c r="E14" s="26"/>
      <c r="F14" s="15"/>
      <c r="G14" s="7"/>
      <c r="H14" s="16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37"/>
      <c r="B15" s="7"/>
      <c r="C15" s="16"/>
      <c r="D15" s="7"/>
      <c r="E15" s="26"/>
      <c r="F15" s="15"/>
      <c r="G15" s="7"/>
      <c r="H15" s="16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15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8"/>
      <c r="B30" s="10"/>
      <c r="C30" s="11"/>
      <c r="D30" s="10"/>
      <c r="E30" s="27"/>
      <c r="F30" s="1"/>
      <c r="G30" s="10"/>
      <c r="H30" s="11"/>
      <c r="I30" s="10"/>
      <c r="J30" s="1"/>
      <c r="K30" s="34"/>
      <c r="L30" s="10"/>
      <c r="M30" s="11"/>
      <c r="N30" s="10"/>
      <c r="O30" s="27"/>
      <c r="P30" s="34"/>
      <c r="Q30" s="10"/>
      <c r="R30" s="11"/>
      <c r="S30" s="10"/>
      <c r="T30" s="27"/>
    </row>
  </sheetData>
  <mergeCells count="5">
    <mergeCell ref="A3:E3"/>
    <mergeCell ref="F3:J3"/>
    <mergeCell ref="K3:O3"/>
    <mergeCell ref="P3:T3"/>
    <mergeCell ref="A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>
      <selection activeCell="G5" sqref="G5"/>
    </sheetView>
  </sheetViews>
  <sheetFormatPr defaultRowHeight="15" x14ac:dyDescent="0.25"/>
  <cols>
    <col min="1" max="1" width="10.7109375" style="80" bestFit="1" customWidth="1"/>
    <col min="2" max="2" width="23.7109375" style="64" customWidth="1"/>
    <col min="3" max="3" width="13.7109375" style="79" customWidth="1"/>
    <col min="4" max="4" width="10.85546875" style="64" customWidth="1"/>
    <col min="5" max="5" width="8" style="64" customWidth="1"/>
    <col min="6" max="6" width="11.140625" style="64" customWidth="1"/>
    <col min="7" max="7" width="19.85546875" style="64" customWidth="1"/>
    <col min="8" max="8" width="14.28515625" style="64" customWidth="1"/>
    <col min="9" max="9" width="6.5703125" style="64" customWidth="1"/>
    <col min="10" max="10" width="7.85546875" style="64" customWidth="1"/>
    <col min="11" max="11" width="13.5703125" style="64" customWidth="1"/>
    <col min="12" max="12" width="21" style="64" customWidth="1"/>
    <col min="13" max="13" width="13.5703125" style="64" customWidth="1"/>
    <col min="14" max="14" width="6.140625" style="64" customWidth="1"/>
    <col min="15" max="15" width="8.5703125" style="64" customWidth="1"/>
    <col min="16" max="16" width="11.5703125" style="64" customWidth="1"/>
    <col min="17" max="17" width="18.85546875" style="64" customWidth="1"/>
    <col min="18" max="18" width="15.85546875" style="79" bestFit="1" customWidth="1"/>
    <col min="19" max="19" width="15.5703125" style="64" customWidth="1"/>
    <col min="20" max="20" width="6.5703125" style="64" customWidth="1"/>
    <col min="21" max="16384" width="9.140625" style="64"/>
  </cols>
  <sheetData>
    <row r="2" spans="1:20" ht="21" x14ac:dyDescent="0.35">
      <c r="A2" s="269" t="s">
        <v>12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2" t="s">
        <v>46</v>
      </c>
    </row>
    <row r="5" spans="1:20" x14ac:dyDescent="0.25">
      <c r="A5" s="70">
        <v>44000</v>
      </c>
      <c r="B5" s="65" t="s">
        <v>74</v>
      </c>
      <c r="C5" s="67">
        <v>9075000</v>
      </c>
      <c r="D5" s="65" t="s">
        <v>62</v>
      </c>
      <c r="E5" s="68" t="s">
        <v>54</v>
      </c>
      <c r="F5" s="70">
        <v>44004</v>
      </c>
      <c r="G5" s="89" t="s">
        <v>216</v>
      </c>
      <c r="H5" s="67">
        <v>1666000</v>
      </c>
      <c r="I5" s="90"/>
      <c r="J5" s="68" t="s">
        <v>50</v>
      </c>
      <c r="K5" s="70">
        <v>43994</v>
      </c>
      <c r="L5" s="65" t="s">
        <v>49</v>
      </c>
      <c r="M5" s="67">
        <v>2240100</v>
      </c>
      <c r="N5" s="65"/>
      <c r="O5" s="68" t="s">
        <v>50</v>
      </c>
      <c r="P5" s="85"/>
      <c r="Q5" s="71"/>
      <c r="R5" s="67"/>
      <c r="S5" s="65"/>
      <c r="T5" s="68"/>
    </row>
    <row r="6" spans="1:20" x14ac:dyDescent="0.25">
      <c r="A6" s="70">
        <v>44012</v>
      </c>
      <c r="B6" s="71" t="s">
        <v>17</v>
      </c>
      <c r="C6" s="67">
        <v>1760000</v>
      </c>
      <c r="D6" s="71" t="s">
        <v>75</v>
      </c>
      <c r="E6" s="68" t="s">
        <v>50</v>
      </c>
      <c r="F6" s="86"/>
      <c r="G6" s="71"/>
      <c r="H6" s="67"/>
      <c r="I6" s="71"/>
      <c r="J6" s="68"/>
      <c r="K6" s="86"/>
      <c r="L6" s="71"/>
      <c r="M6" s="69"/>
      <c r="N6" s="71"/>
      <c r="O6" s="68"/>
      <c r="P6" s="85">
        <v>43994</v>
      </c>
      <c r="Q6" s="71" t="s">
        <v>72</v>
      </c>
      <c r="R6" s="67">
        <v>1100000</v>
      </c>
      <c r="S6" s="71" t="s">
        <v>73</v>
      </c>
      <c r="T6" s="68" t="s">
        <v>54</v>
      </c>
    </row>
    <row r="7" spans="1:20" x14ac:dyDescent="0.25">
      <c r="A7" s="61" t="s">
        <v>110</v>
      </c>
      <c r="B7" s="73"/>
      <c r="C7" s="62">
        <f>SUM(C5:C6)</f>
        <v>10835000</v>
      </c>
      <c r="D7" s="73"/>
      <c r="E7" s="74"/>
      <c r="F7" s="88"/>
      <c r="G7" s="73"/>
      <c r="H7" s="62">
        <f>SUM(H5:H6)</f>
        <v>1666000</v>
      </c>
      <c r="I7" s="73"/>
      <c r="J7" s="74"/>
      <c r="K7" s="88"/>
      <c r="L7" s="73"/>
      <c r="M7" s="62">
        <f>SUM(M5:M6)</f>
        <v>2240100</v>
      </c>
      <c r="N7" s="73"/>
      <c r="O7" s="74"/>
      <c r="P7" s="88"/>
      <c r="Q7" s="73"/>
      <c r="R7" s="62">
        <f>SUM(R5:R6)</f>
        <v>1100000</v>
      </c>
      <c r="S7" s="73"/>
      <c r="T7" s="74"/>
    </row>
    <row r="8" spans="1:20" x14ac:dyDescent="0.25">
      <c r="A8" s="70">
        <v>44026</v>
      </c>
      <c r="B8" s="65" t="s">
        <v>527</v>
      </c>
      <c r="C8" s="67">
        <v>1700000</v>
      </c>
      <c r="D8" s="65" t="s">
        <v>526</v>
      </c>
      <c r="E8" s="68" t="s">
        <v>50</v>
      </c>
      <c r="F8" s="70"/>
      <c r="G8" s="89"/>
      <c r="H8" s="67"/>
      <c r="I8" s="90"/>
      <c r="J8" s="68"/>
      <c r="K8" s="70"/>
      <c r="L8" s="65"/>
      <c r="M8" s="67"/>
      <c r="N8" s="65"/>
      <c r="O8" s="68"/>
      <c r="P8" s="85"/>
      <c r="Q8" s="71"/>
      <c r="R8" s="67"/>
      <c r="S8" s="65"/>
      <c r="T8" s="68"/>
    </row>
    <row r="9" spans="1:20" x14ac:dyDescent="0.25">
      <c r="A9" s="70">
        <v>44035</v>
      </c>
      <c r="B9" s="71" t="s">
        <v>23</v>
      </c>
      <c r="C9" s="67">
        <v>12486000</v>
      </c>
      <c r="D9" s="71" t="s">
        <v>591</v>
      </c>
      <c r="E9" s="68" t="s">
        <v>50</v>
      </c>
      <c r="F9" s="86"/>
      <c r="G9" s="71"/>
      <c r="H9" s="67"/>
      <c r="I9" s="71"/>
      <c r="J9" s="68"/>
      <c r="K9" s="86"/>
      <c r="L9" s="71"/>
      <c r="M9" s="69"/>
      <c r="N9" s="71"/>
      <c r="O9" s="68"/>
      <c r="P9" s="85"/>
      <c r="Q9" s="71"/>
      <c r="R9" s="67"/>
      <c r="S9" s="71"/>
      <c r="T9" s="68"/>
    </row>
    <row r="10" spans="1:20" x14ac:dyDescent="0.25">
      <c r="A10" s="61" t="s">
        <v>511</v>
      </c>
      <c r="B10" s="73"/>
      <c r="C10" s="62">
        <f>SUM(C8:C9)</f>
        <v>14186000</v>
      </c>
      <c r="D10" s="73"/>
      <c r="E10" s="74"/>
      <c r="F10" s="88"/>
      <c r="G10" s="73"/>
      <c r="H10" s="62">
        <f>SUM(H8:H9)</f>
        <v>0</v>
      </c>
      <c r="I10" s="73"/>
      <c r="J10" s="74"/>
      <c r="K10" s="88"/>
      <c r="L10" s="73"/>
      <c r="M10" s="62">
        <f>SUM(M8:M9)</f>
        <v>0</v>
      </c>
      <c r="N10" s="73"/>
      <c r="O10" s="74"/>
      <c r="P10" s="88"/>
      <c r="Q10" s="73"/>
      <c r="R10" s="62">
        <f>SUM(R8:R9)</f>
        <v>0</v>
      </c>
      <c r="S10" s="73"/>
      <c r="T10" s="74"/>
    </row>
    <row r="11" spans="1:20" x14ac:dyDescent="0.25">
      <c r="A11" s="70"/>
      <c r="B11" s="71"/>
      <c r="C11" s="67"/>
      <c r="D11" s="71"/>
      <c r="E11" s="68"/>
      <c r="F11" s="86"/>
      <c r="G11" s="71"/>
      <c r="H11" s="67"/>
      <c r="I11" s="71"/>
      <c r="J11" s="68"/>
      <c r="K11" s="86"/>
      <c r="L11" s="71"/>
      <c r="M11" s="69"/>
      <c r="N11" s="71"/>
      <c r="O11" s="68"/>
      <c r="P11" s="86"/>
      <c r="Q11" s="71"/>
      <c r="R11" s="67"/>
      <c r="S11" s="71"/>
      <c r="T11" s="68"/>
    </row>
    <row r="12" spans="1:20" x14ac:dyDescent="0.25">
      <c r="A12" s="70"/>
      <c r="B12" s="71"/>
      <c r="C12" s="67"/>
      <c r="D12" s="71"/>
      <c r="E12" s="68"/>
      <c r="F12" s="86"/>
      <c r="G12" s="71"/>
      <c r="H12" s="67"/>
      <c r="I12" s="71"/>
      <c r="J12" s="68"/>
      <c r="K12" s="86"/>
      <c r="L12" s="71"/>
      <c r="M12" s="69"/>
      <c r="N12" s="71"/>
      <c r="O12" s="68"/>
      <c r="P12" s="86"/>
      <c r="Q12" s="71"/>
      <c r="R12" s="67"/>
      <c r="S12" s="71"/>
      <c r="T12" s="68"/>
    </row>
    <row r="13" spans="1:20" x14ac:dyDescent="0.25">
      <c r="A13" s="70"/>
      <c r="B13" s="71"/>
      <c r="C13" s="67"/>
      <c r="D13" s="71"/>
      <c r="E13" s="68"/>
      <c r="F13" s="86"/>
      <c r="G13" s="71"/>
      <c r="H13" s="67"/>
      <c r="I13" s="71"/>
      <c r="J13" s="68"/>
      <c r="K13" s="86"/>
      <c r="L13" s="71"/>
      <c r="M13" s="69"/>
      <c r="N13" s="71"/>
      <c r="O13" s="68"/>
      <c r="P13" s="86"/>
      <c r="Q13" s="71"/>
      <c r="R13" s="67"/>
      <c r="S13" s="71"/>
      <c r="T13" s="68"/>
    </row>
    <row r="14" spans="1:20" x14ac:dyDescent="0.25">
      <c r="A14" s="70"/>
      <c r="B14" s="71"/>
      <c r="C14" s="67"/>
      <c r="D14" s="71"/>
      <c r="E14" s="68"/>
      <c r="F14" s="86"/>
      <c r="G14" s="71"/>
      <c r="H14" s="67"/>
      <c r="I14" s="71"/>
      <c r="J14" s="68"/>
      <c r="K14" s="86"/>
      <c r="L14" s="71"/>
      <c r="M14" s="69"/>
      <c r="N14" s="71"/>
      <c r="O14" s="68"/>
      <c r="P14" s="86"/>
      <c r="Q14" s="71"/>
      <c r="R14" s="67"/>
      <c r="S14" s="71"/>
      <c r="T14" s="68"/>
    </row>
    <row r="15" spans="1:20" x14ac:dyDescent="0.25">
      <c r="A15" s="70"/>
      <c r="B15" s="71"/>
      <c r="C15" s="67"/>
      <c r="D15" s="71"/>
      <c r="E15" s="68"/>
      <c r="F15" s="86"/>
      <c r="G15" s="71"/>
      <c r="H15" s="67"/>
      <c r="I15" s="71"/>
      <c r="J15" s="68"/>
      <c r="K15" s="86"/>
      <c r="L15" s="71"/>
      <c r="M15" s="69"/>
      <c r="N15" s="71"/>
      <c r="O15" s="68"/>
      <c r="P15" s="86"/>
      <c r="Q15" s="71"/>
      <c r="R15" s="67"/>
      <c r="S15" s="71"/>
      <c r="T15" s="68"/>
    </row>
    <row r="16" spans="1:20" x14ac:dyDescent="0.25">
      <c r="A16" s="70"/>
      <c r="B16" s="71"/>
      <c r="C16" s="67"/>
      <c r="D16" s="71"/>
      <c r="E16" s="68"/>
      <c r="F16" s="86"/>
      <c r="G16" s="71"/>
      <c r="H16" s="67"/>
      <c r="I16" s="71"/>
      <c r="J16" s="68"/>
      <c r="K16" s="86"/>
      <c r="L16" s="71"/>
      <c r="M16" s="69"/>
      <c r="N16" s="71"/>
      <c r="O16" s="68"/>
      <c r="P16" s="86"/>
      <c r="Q16" s="71"/>
      <c r="R16" s="67"/>
      <c r="S16" s="71"/>
      <c r="T16" s="68"/>
    </row>
    <row r="17" spans="1:20" x14ac:dyDescent="0.25">
      <c r="A17" s="70"/>
      <c r="B17" s="71"/>
      <c r="C17" s="67"/>
      <c r="D17" s="71"/>
      <c r="E17" s="68"/>
      <c r="F17" s="86"/>
      <c r="G17" s="71"/>
      <c r="H17" s="67"/>
      <c r="I17" s="71"/>
      <c r="J17" s="68"/>
      <c r="K17" s="86"/>
      <c r="L17" s="71"/>
      <c r="M17" s="69"/>
      <c r="N17" s="71"/>
      <c r="O17" s="68"/>
      <c r="P17" s="86"/>
      <c r="Q17" s="71"/>
      <c r="R17" s="67"/>
      <c r="S17" s="71"/>
      <c r="T17" s="68"/>
    </row>
    <row r="18" spans="1:20" x14ac:dyDescent="0.25">
      <c r="A18" s="70"/>
      <c r="B18" s="71"/>
      <c r="C18" s="67"/>
      <c r="D18" s="71"/>
      <c r="E18" s="68"/>
      <c r="F18" s="86"/>
      <c r="G18" s="71"/>
      <c r="H18" s="67"/>
      <c r="I18" s="71"/>
      <c r="J18" s="68"/>
      <c r="K18" s="86"/>
      <c r="L18" s="71"/>
      <c r="M18" s="69"/>
      <c r="N18" s="71"/>
      <c r="O18" s="68"/>
      <c r="P18" s="86"/>
      <c r="Q18" s="71"/>
      <c r="R18" s="67"/>
      <c r="S18" s="71"/>
      <c r="T18" s="68"/>
    </row>
    <row r="19" spans="1:20" x14ac:dyDescent="0.25">
      <c r="A19" s="70"/>
      <c r="B19" s="71"/>
      <c r="C19" s="67"/>
      <c r="D19" s="71"/>
      <c r="E19" s="68"/>
      <c r="F19" s="86"/>
      <c r="G19" s="71"/>
      <c r="H19" s="67"/>
      <c r="I19" s="71"/>
      <c r="J19" s="68"/>
      <c r="K19" s="86"/>
      <c r="L19" s="71"/>
      <c r="M19" s="69"/>
      <c r="N19" s="71"/>
      <c r="O19" s="68"/>
      <c r="P19" s="86"/>
      <c r="Q19" s="71"/>
      <c r="R19" s="67"/>
      <c r="S19" s="71"/>
      <c r="T19" s="68"/>
    </row>
    <row r="20" spans="1:20" x14ac:dyDescent="0.25">
      <c r="A20" s="70"/>
      <c r="B20" s="71"/>
      <c r="C20" s="67"/>
      <c r="D20" s="71"/>
      <c r="E20" s="68"/>
      <c r="F20" s="86"/>
      <c r="G20" s="71"/>
      <c r="H20" s="67"/>
      <c r="I20" s="71"/>
      <c r="J20" s="68"/>
      <c r="K20" s="86"/>
      <c r="L20" s="71"/>
      <c r="M20" s="69"/>
      <c r="N20" s="71"/>
      <c r="O20" s="68"/>
      <c r="P20" s="86"/>
      <c r="Q20" s="71"/>
      <c r="R20" s="67"/>
      <c r="S20" s="71"/>
      <c r="T20" s="68"/>
    </row>
    <row r="21" spans="1:20" x14ac:dyDescent="0.25">
      <c r="A21" s="70"/>
      <c r="B21" s="71"/>
      <c r="C21" s="67"/>
      <c r="D21" s="71"/>
      <c r="E21" s="68"/>
      <c r="F21" s="86"/>
      <c r="G21" s="71"/>
      <c r="H21" s="67"/>
      <c r="I21" s="71"/>
      <c r="J21" s="68"/>
      <c r="K21" s="86"/>
      <c r="L21" s="71"/>
      <c r="M21" s="69"/>
      <c r="N21" s="71"/>
      <c r="O21" s="68"/>
      <c r="P21" s="86"/>
      <c r="Q21" s="71"/>
      <c r="R21" s="67"/>
      <c r="S21" s="71"/>
      <c r="T21" s="68"/>
    </row>
    <row r="22" spans="1:20" x14ac:dyDescent="0.25">
      <c r="A22" s="70"/>
      <c r="B22" s="71"/>
      <c r="C22" s="67"/>
      <c r="D22" s="71"/>
      <c r="E22" s="68"/>
      <c r="F22" s="86"/>
      <c r="G22" s="71"/>
      <c r="H22" s="67"/>
      <c r="I22" s="71"/>
      <c r="J22" s="68"/>
      <c r="K22" s="86"/>
      <c r="L22" s="71"/>
      <c r="M22" s="69"/>
      <c r="N22" s="71"/>
      <c r="O22" s="68"/>
      <c r="P22" s="86"/>
      <c r="Q22" s="71"/>
      <c r="R22" s="67"/>
      <c r="S22" s="71"/>
      <c r="T22" s="68"/>
    </row>
    <row r="23" spans="1:20" x14ac:dyDescent="0.25">
      <c r="A23" s="70"/>
      <c r="B23" s="71"/>
      <c r="C23" s="67"/>
      <c r="D23" s="71"/>
      <c r="E23" s="68"/>
      <c r="F23" s="86"/>
      <c r="G23" s="71"/>
      <c r="H23" s="67"/>
      <c r="I23" s="71"/>
      <c r="J23" s="68"/>
      <c r="K23" s="86"/>
      <c r="L23" s="71"/>
      <c r="M23" s="69"/>
      <c r="N23" s="71"/>
      <c r="O23" s="68"/>
      <c r="P23" s="86"/>
      <c r="Q23" s="71"/>
      <c r="R23" s="67"/>
      <c r="S23" s="71"/>
      <c r="T23" s="68"/>
    </row>
    <row r="24" spans="1:20" x14ac:dyDescent="0.25">
      <c r="A24" s="70"/>
      <c r="B24" s="71"/>
      <c r="C24" s="67"/>
      <c r="D24" s="71"/>
      <c r="E24" s="68"/>
      <c r="F24" s="86"/>
      <c r="G24" s="71"/>
      <c r="H24" s="67"/>
      <c r="I24" s="71"/>
      <c r="J24" s="68"/>
      <c r="K24" s="86"/>
      <c r="L24" s="71"/>
      <c r="M24" s="69"/>
      <c r="N24" s="71"/>
      <c r="O24" s="68"/>
      <c r="P24" s="86"/>
      <c r="Q24" s="71"/>
      <c r="R24" s="67"/>
      <c r="S24" s="71"/>
      <c r="T24" s="68"/>
    </row>
    <row r="25" spans="1:20" x14ac:dyDescent="0.25">
      <c r="A25" s="70"/>
      <c r="B25" s="71"/>
      <c r="C25" s="67"/>
      <c r="D25" s="71"/>
      <c r="E25" s="68"/>
      <c r="F25" s="86"/>
      <c r="G25" s="71"/>
      <c r="H25" s="67"/>
      <c r="I25" s="71"/>
      <c r="J25" s="68"/>
      <c r="K25" s="86"/>
      <c r="L25" s="71"/>
      <c r="M25" s="69"/>
      <c r="N25" s="71"/>
      <c r="O25" s="68"/>
      <c r="P25" s="86"/>
      <c r="Q25" s="71"/>
      <c r="R25" s="67"/>
      <c r="S25" s="71"/>
      <c r="T25" s="68"/>
    </row>
    <row r="26" spans="1:20" x14ac:dyDescent="0.25">
      <c r="A26" s="70"/>
      <c r="B26" s="71"/>
      <c r="C26" s="67"/>
      <c r="D26" s="71"/>
      <c r="E26" s="68"/>
      <c r="F26" s="86"/>
      <c r="G26" s="71"/>
      <c r="H26" s="67"/>
      <c r="I26" s="71"/>
      <c r="J26" s="68"/>
      <c r="K26" s="86"/>
      <c r="L26" s="71"/>
      <c r="M26" s="69"/>
      <c r="N26" s="71"/>
      <c r="O26" s="68"/>
      <c r="P26" s="86"/>
      <c r="Q26" s="71"/>
      <c r="R26" s="67"/>
      <c r="S26" s="71"/>
      <c r="T26" s="68"/>
    </row>
    <row r="27" spans="1:20" x14ac:dyDescent="0.25">
      <c r="A27" s="70"/>
      <c r="B27" s="71"/>
      <c r="C27" s="67"/>
      <c r="D27" s="71"/>
      <c r="E27" s="68"/>
      <c r="F27" s="86"/>
      <c r="G27" s="71"/>
      <c r="H27" s="67"/>
      <c r="I27" s="71"/>
      <c r="J27" s="68"/>
      <c r="K27" s="86"/>
      <c r="L27" s="71"/>
      <c r="M27" s="69"/>
      <c r="N27" s="71"/>
      <c r="O27" s="68"/>
      <c r="P27" s="86"/>
      <c r="Q27" s="71"/>
      <c r="R27" s="67"/>
      <c r="S27" s="71"/>
      <c r="T27" s="68"/>
    </row>
    <row r="28" spans="1:20" x14ac:dyDescent="0.25">
      <c r="A28" s="70"/>
      <c r="B28" s="71"/>
      <c r="C28" s="67"/>
      <c r="D28" s="71"/>
      <c r="E28" s="68"/>
      <c r="F28" s="86"/>
      <c r="G28" s="71"/>
      <c r="H28" s="67"/>
      <c r="I28" s="71"/>
      <c r="J28" s="68"/>
      <c r="K28" s="86"/>
      <c r="L28" s="71"/>
      <c r="M28" s="69"/>
      <c r="N28" s="71"/>
      <c r="O28" s="68"/>
      <c r="P28" s="86"/>
      <c r="Q28" s="71"/>
      <c r="R28" s="67"/>
      <c r="S28" s="71"/>
      <c r="T28" s="68"/>
    </row>
    <row r="29" spans="1:20" x14ac:dyDescent="0.25">
      <c r="A29" s="70"/>
      <c r="B29" s="71"/>
      <c r="C29" s="67"/>
      <c r="D29" s="71"/>
      <c r="E29" s="68"/>
      <c r="F29" s="86"/>
      <c r="G29" s="71"/>
      <c r="H29" s="67"/>
      <c r="I29" s="71"/>
      <c r="J29" s="68"/>
      <c r="K29" s="86"/>
      <c r="L29" s="71"/>
      <c r="M29" s="69"/>
      <c r="N29" s="71"/>
      <c r="O29" s="68"/>
      <c r="P29" s="86"/>
      <c r="Q29" s="71"/>
      <c r="R29" s="67"/>
      <c r="S29" s="71"/>
      <c r="T29" s="68"/>
    </row>
    <row r="30" spans="1:20" x14ac:dyDescent="0.25">
      <c r="A30" s="70"/>
      <c r="B30" s="71"/>
      <c r="C30" s="67"/>
      <c r="D30" s="71"/>
      <c r="E30" s="68"/>
      <c r="F30" s="86"/>
      <c r="G30" s="71"/>
      <c r="H30" s="67"/>
      <c r="I30" s="71"/>
      <c r="J30" s="68"/>
      <c r="K30" s="86"/>
      <c r="L30" s="71"/>
      <c r="M30" s="69"/>
      <c r="N30" s="71"/>
      <c r="O30" s="68"/>
      <c r="P30" s="86"/>
      <c r="Q30" s="71"/>
      <c r="R30" s="67"/>
      <c r="S30" s="71"/>
      <c r="T30" s="68"/>
    </row>
    <row r="31" spans="1:20" x14ac:dyDescent="0.25">
      <c r="A31" s="70"/>
      <c r="B31" s="71"/>
      <c r="C31" s="67"/>
      <c r="D31" s="71"/>
      <c r="E31" s="68"/>
      <c r="F31" s="86"/>
      <c r="G31" s="71"/>
      <c r="H31" s="67"/>
      <c r="I31" s="71"/>
      <c r="J31" s="68"/>
      <c r="K31" s="86"/>
      <c r="L31" s="71"/>
      <c r="M31" s="69"/>
      <c r="N31" s="71"/>
      <c r="O31" s="68"/>
      <c r="P31" s="86"/>
      <c r="Q31" s="71"/>
      <c r="R31" s="67"/>
      <c r="S31" s="71"/>
      <c r="T31" s="68"/>
    </row>
    <row r="32" spans="1:20" x14ac:dyDescent="0.25">
      <c r="A32" s="70"/>
      <c r="B32" s="71"/>
      <c r="C32" s="67"/>
      <c r="D32" s="71"/>
      <c r="E32" s="68"/>
      <c r="F32" s="86"/>
      <c r="G32" s="71"/>
      <c r="H32" s="67"/>
      <c r="I32" s="71"/>
      <c r="J32" s="68"/>
      <c r="K32" s="86"/>
      <c r="L32" s="71"/>
      <c r="M32" s="69"/>
      <c r="N32" s="71"/>
      <c r="O32" s="68"/>
      <c r="P32" s="86"/>
      <c r="Q32" s="71"/>
      <c r="R32" s="67"/>
      <c r="S32" s="71"/>
      <c r="T32" s="68"/>
    </row>
    <row r="33" spans="1:20" x14ac:dyDescent="0.25">
      <c r="A33" s="70"/>
      <c r="B33" s="71"/>
      <c r="C33" s="67"/>
      <c r="D33" s="71"/>
      <c r="E33" s="68"/>
      <c r="F33" s="86"/>
      <c r="G33" s="71"/>
      <c r="H33" s="67"/>
      <c r="I33" s="71"/>
      <c r="J33" s="68"/>
      <c r="K33" s="86"/>
      <c r="L33" s="71"/>
      <c r="M33" s="69"/>
      <c r="N33" s="71"/>
      <c r="O33" s="68"/>
      <c r="P33" s="86"/>
      <c r="Q33" s="71"/>
      <c r="R33" s="67"/>
      <c r="S33" s="71"/>
      <c r="T33" s="68"/>
    </row>
    <row r="34" spans="1:20" x14ac:dyDescent="0.25">
      <c r="A34" s="70"/>
      <c r="B34" s="71"/>
      <c r="C34" s="67"/>
      <c r="D34" s="71"/>
      <c r="E34" s="68"/>
      <c r="F34" s="86"/>
      <c r="G34" s="71"/>
      <c r="H34" s="67"/>
      <c r="I34" s="71"/>
      <c r="J34" s="68"/>
      <c r="K34" s="86"/>
      <c r="L34" s="71"/>
      <c r="M34" s="69"/>
      <c r="N34" s="71"/>
      <c r="O34" s="68"/>
      <c r="P34" s="86"/>
      <c r="Q34" s="71"/>
      <c r="R34" s="67"/>
      <c r="S34" s="71"/>
      <c r="T34" s="68"/>
    </row>
    <row r="35" spans="1:20" x14ac:dyDescent="0.25">
      <c r="A35" s="70"/>
      <c r="B35" s="71"/>
      <c r="C35" s="67"/>
      <c r="D35" s="71"/>
      <c r="E35" s="68"/>
      <c r="F35" s="86"/>
      <c r="G35" s="71"/>
      <c r="H35" s="67"/>
      <c r="I35" s="71"/>
      <c r="J35" s="68"/>
      <c r="K35" s="86"/>
      <c r="L35" s="71"/>
      <c r="M35" s="69"/>
      <c r="N35" s="71"/>
      <c r="O35" s="68"/>
      <c r="P35" s="86"/>
      <c r="Q35" s="71"/>
      <c r="R35" s="67"/>
      <c r="S35" s="71"/>
      <c r="T35" s="68"/>
    </row>
    <row r="36" spans="1:20" x14ac:dyDescent="0.25">
      <c r="A36" s="70"/>
      <c r="B36" s="71"/>
      <c r="C36" s="67"/>
      <c r="D36" s="71"/>
      <c r="E36" s="68"/>
      <c r="F36" s="86"/>
      <c r="G36" s="71"/>
      <c r="H36" s="67"/>
      <c r="I36" s="71"/>
      <c r="J36" s="68"/>
      <c r="K36" s="86"/>
      <c r="L36" s="71"/>
      <c r="M36" s="69"/>
      <c r="N36" s="71"/>
      <c r="O36" s="68"/>
      <c r="P36" s="86"/>
      <c r="Q36" s="71"/>
      <c r="R36" s="67"/>
      <c r="S36" s="71"/>
      <c r="T36" s="68"/>
    </row>
    <row r="37" spans="1:20" x14ac:dyDescent="0.25">
      <c r="A37" s="70"/>
      <c r="B37" s="71"/>
      <c r="C37" s="67"/>
      <c r="D37" s="71"/>
      <c r="E37" s="68"/>
      <c r="F37" s="86"/>
      <c r="G37" s="71"/>
      <c r="H37" s="67"/>
      <c r="I37" s="71"/>
      <c r="J37" s="68"/>
      <c r="K37" s="86"/>
      <c r="L37" s="71"/>
      <c r="M37" s="69"/>
      <c r="N37" s="71"/>
      <c r="O37" s="68"/>
      <c r="P37" s="86"/>
      <c r="Q37" s="71"/>
      <c r="R37" s="67"/>
      <c r="S37" s="71"/>
      <c r="T37" s="68"/>
    </row>
    <row r="38" spans="1:20" x14ac:dyDescent="0.25">
      <c r="A38" s="70"/>
      <c r="B38" s="71"/>
      <c r="C38" s="67"/>
      <c r="D38" s="71"/>
      <c r="E38" s="68"/>
      <c r="F38" s="86"/>
      <c r="G38" s="71"/>
      <c r="H38" s="67"/>
      <c r="I38" s="71"/>
      <c r="J38" s="68"/>
      <c r="K38" s="86"/>
      <c r="L38" s="71"/>
      <c r="M38" s="69"/>
      <c r="N38" s="71"/>
      <c r="O38" s="68"/>
      <c r="P38" s="86"/>
      <c r="Q38" s="71"/>
      <c r="R38" s="67"/>
      <c r="S38" s="71"/>
      <c r="T38" s="68"/>
    </row>
    <row r="39" spans="1:20" x14ac:dyDescent="0.25">
      <c r="A39" s="70"/>
      <c r="B39" s="71"/>
      <c r="C39" s="67"/>
      <c r="D39" s="71"/>
      <c r="E39" s="68"/>
      <c r="F39" s="86"/>
      <c r="G39" s="71"/>
      <c r="H39" s="67"/>
      <c r="I39" s="71"/>
      <c r="J39" s="68"/>
      <c r="K39" s="86"/>
      <c r="L39" s="71"/>
      <c r="M39" s="69"/>
      <c r="N39" s="71"/>
      <c r="O39" s="68"/>
      <c r="P39" s="86"/>
      <c r="Q39" s="71"/>
      <c r="R39" s="67"/>
      <c r="S39" s="71"/>
      <c r="T39" s="68"/>
    </row>
    <row r="40" spans="1:20" x14ac:dyDescent="0.25">
      <c r="A40" s="70"/>
      <c r="B40" s="71"/>
      <c r="C40" s="67"/>
      <c r="D40" s="71"/>
      <c r="E40" s="68"/>
      <c r="F40" s="86"/>
      <c r="G40" s="71"/>
      <c r="H40" s="67"/>
      <c r="I40" s="71"/>
      <c r="J40" s="68"/>
      <c r="K40" s="86"/>
      <c r="L40" s="71"/>
      <c r="M40" s="69"/>
      <c r="N40" s="71"/>
      <c r="O40" s="68"/>
      <c r="P40" s="86"/>
      <c r="Q40" s="71"/>
      <c r="R40" s="67"/>
      <c r="S40" s="71"/>
      <c r="T40" s="68"/>
    </row>
    <row r="41" spans="1:20" x14ac:dyDescent="0.25">
      <c r="A41" s="70"/>
      <c r="B41" s="71"/>
      <c r="C41" s="67"/>
      <c r="D41" s="71"/>
      <c r="E41" s="68"/>
      <c r="F41" s="86"/>
      <c r="G41" s="71"/>
      <c r="H41" s="67"/>
      <c r="I41" s="71"/>
      <c r="J41" s="68"/>
      <c r="K41" s="86"/>
      <c r="L41" s="71"/>
      <c r="M41" s="69"/>
      <c r="N41" s="71"/>
      <c r="O41" s="68"/>
      <c r="P41" s="86"/>
      <c r="Q41" s="71"/>
      <c r="R41" s="67"/>
      <c r="S41" s="71"/>
      <c r="T41" s="68"/>
    </row>
    <row r="42" spans="1:20" x14ac:dyDescent="0.25">
      <c r="A42" s="70"/>
      <c r="B42" s="71"/>
      <c r="C42" s="67"/>
      <c r="D42" s="71"/>
      <c r="E42" s="68"/>
      <c r="F42" s="86"/>
      <c r="G42" s="71"/>
      <c r="H42" s="67"/>
      <c r="I42" s="71"/>
      <c r="J42" s="68"/>
      <c r="K42" s="86"/>
      <c r="L42" s="71"/>
      <c r="M42" s="69"/>
      <c r="N42" s="71"/>
      <c r="O42" s="68"/>
      <c r="P42" s="86"/>
      <c r="Q42" s="71"/>
      <c r="R42" s="67"/>
      <c r="S42" s="71"/>
      <c r="T42" s="68"/>
    </row>
    <row r="43" spans="1:20" x14ac:dyDescent="0.25">
      <c r="A43" s="70"/>
      <c r="B43" s="71"/>
      <c r="C43" s="67"/>
      <c r="D43" s="71"/>
      <c r="E43" s="68"/>
      <c r="F43" s="86"/>
      <c r="G43" s="71"/>
      <c r="H43" s="67"/>
      <c r="I43" s="71"/>
      <c r="J43" s="68"/>
      <c r="K43" s="86"/>
      <c r="L43" s="71"/>
      <c r="M43" s="69"/>
      <c r="N43" s="71"/>
      <c r="O43" s="68"/>
      <c r="P43" s="86"/>
      <c r="Q43" s="71"/>
      <c r="R43" s="67"/>
      <c r="S43" s="71"/>
      <c r="T43" s="68"/>
    </row>
    <row r="44" spans="1:20" x14ac:dyDescent="0.25">
      <c r="A44" s="76"/>
      <c r="B44" s="73"/>
      <c r="C44" s="77"/>
      <c r="D44" s="73"/>
      <c r="E44" s="74"/>
      <c r="F44" s="88"/>
      <c r="G44" s="73"/>
      <c r="H44" s="77"/>
      <c r="I44" s="73"/>
      <c r="J44" s="74"/>
      <c r="K44" s="88"/>
      <c r="L44" s="73"/>
      <c r="M44" s="75"/>
      <c r="N44" s="73"/>
      <c r="O44" s="74"/>
      <c r="P44" s="88"/>
      <c r="Q44" s="73"/>
      <c r="R44" s="77"/>
      <c r="S44" s="73"/>
      <c r="T44" s="74"/>
    </row>
  </sheetData>
  <mergeCells count="5">
    <mergeCell ref="A2:T2"/>
    <mergeCell ref="K3:O3"/>
    <mergeCell ref="P3:T3"/>
    <mergeCell ref="F3:J3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selection activeCell="G25" sqref="G25"/>
    </sheetView>
  </sheetViews>
  <sheetFormatPr defaultRowHeight="15" x14ac:dyDescent="0.25"/>
  <cols>
    <col min="1" max="1" width="10.5703125" style="39" customWidth="1"/>
    <col min="2" max="2" width="31.28515625" customWidth="1"/>
    <col min="3" max="3" width="13.7109375" style="4" customWidth="1"/>
    <col min="4" max="4" width="8.42578125" customWidth="1"/>
    <col min="5" max="5" width="6" customWidth="1"/>
    <col min="6" max="6" width="14.28515625" style="35" customWidth="1"/>
    <col min="7" max="7" width="14.28515625" customWidth="1"/>
    <col min="8" max="8" width="14.28515625" style="4" customWidth="1"/>
    <col min="9" max="9" width="14.28515625" customWidth="1"/>
    <col min="10" max="10" width="5.28515625" customWidth="1"/>
    <col min="11" max="11" width="11.7109375" style="35" customWidth="1"/>
    <col min="12" max="12" width="10.85546875" customWidth="1"/>
    <col min="13" max="13" width="9.7109375" style="4" customWidth="1"/>
    <col min="14" max="14" width="13.140625" customWidth="1"/>
    <col min="15" max="15" width="8.5703125" customWidth="1"/>
    <col min="16" max="16" width="10.7109375" style="35" bestFit="1" customWidth="1"/>
    <col min="17" max="17" width="9.85546875" customWidth="1"/>
    <col min="18" max="18" width="13.42578125" style="4" bestFit="1" customWidth="1"/>
    <col min="19" max="19" width="11" customWidth="1"/>
    <col min="20" max="20" width="7.140625" customWidth="1"/>
  </cols>
  <sheetData>
    <row r="2" spans="1:20" ht="21" x14ac:dyDescent="0.35">
      <c r="A2" s="269" t="s">
        <v>78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43977</v>
      </c>
      <c r="B5" s="3" t="s">
        <v>311</v>
      </c>
      <c r="C5" s="16">
        <v>1000000</v>
      </c>
      <c r="D5" s="3"/>
      <c r="E5" s="26" t="s">
        <v>54</v>
      </c>
      <c r="F5" s="52"/>
      <c r="G5" s="59"/>
      <c r="H5" s="17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37">
        <v>43977</v>
      </c>
      <c r="B6" s="7" t="s">
        <v>15</v>
      </c>
      <c r="C6" s="16">
        <v>14425600</v>
      </c>
      <c r="D6" s="7"/>
      <c r="E6" s="26" t="s">
        <v>54</v>
      </c>
      <c r="F6" s="52"/>
      <c r="G6" s="2"/>
      <c r="H6" s="6"/>
      <c r="I6" s="7"/>
      <c r="J6" s="15"/>
      <c r="K6" s="33"/>
      <c r="L6" s="7"/>
      <c r="M6" s="16"/>
      <c r="N6" s="7"/>
      <c r="O6" s="26"/>
      <c r="P6" s="33"/>
      <c r="Q6" s="7"/>
      <c r="R6" s="16"/>
      <c r="S6" s="7"/>
      <c r="T6" s="26"/>
    </row>
    <row r="7" spans="1:20" x14ac:dyDescent="0.25">
      <c r="A7" s="37">
        <v>43980</v>
      </c>
      <c r="B7" s="7" t="s">
        <v>15</v>
      </c>
      <c r="C7" s="16">
        <v>3158000</v>
      </c>
      <c r="D7" s="7" t="s">
        <v>62</v>
      </c>
      <c r="E7" s="26" t="s">
        <v>50</v>
      </c>
      <c r="F7" s="52"/>
      <c r="G7" s="2"/>
      <c r="H7" s="6"/>
      <c r="I7" s="7"/>
      <c r="J7" s="15"/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63" t="s">
        <v>309</v>
      </c>
      <c r="B8" s="10"/>
      <c r="C8" s="62">
        <f>SUM(C5:C7)</f>
        <v>18583600</v>
      </c>
      <c r="D8" s="10"/>
      <c r="E8" s="27"/>
      <c r="F8" s="8"/>
      <c r="G8" s="10"/>
      <c r="H8" s="62">
        <f>SUM(H5:H7)</f>
        <v>0</v>
      </c>
      <c r="I8" s="10"/>
      <c r="J8" s="27"/>
      <c r="K8" s="8"/>
      <c r="L8" s="10"/>
      <c r="M8" s="62">
        <f>SUM(M5:M7)</f>
        <v>0</v>
      </c>
      <c r="N8" s="10"/>
      <c r="O8" s="27"/>
      <c r="P8" s="8"/>
      <c r="Q8" s="10"/>
      <c r="R8" s="62">
        <f>SUM(R5:R7)</f>
        <v>0</v>
      </c>
      <c r="S8" s="10"/>
      <c r="T8" s="27"/>
    </row>
    <row r="9" spans="1:20" x14ac:dyDescent="0.25">
      <c r="A9" s="37">
        <v>43988</v>
      </c>
      <c r="B9" s="3" t="s">
        <v>76</v>
      </c>
      <c r="C9" s="16">
        <v>7700000</v>
      </c>
      <c r="D9" s="3" t="s">
        <v>62</v>
      </c>
      <c r="E9" s="26" t="s">
        <v>50</v>
      </c>
      <c r="F9" s="52">
        <v>43983</v>
      </c>
      <c r="G9" s="2" t="s">
        <v>213</v>
      </c>
      <c r="H9" s="6">
        <v>876000</v>
      </c>
      <c r="I9" s="7"/>
      <c r="J9" s="15" t="s">
        <v>50</v>
      </c>
      <c r="K9" s="28"/>
      <c r="L9" s="29"/>
      <c r="M9" s="13"/>
      <c r="N9" s="3"/>
      <c r="O9" s="30"/>
      <c r="P9" s="52">
        <v>43998</v>
      </c>
      <c r="Q9" s="59" t="s">
        <v>172</v>
      </c>
      <c r="R9" s="17">
        <v>3597500</v>
      </c>
      <c r="S9" s="3" t="s">
        <v>173</v>
      </c>
      <c r="T9" s="15" t="s">
        <v>50</v>
      </c>
    </row>
    <row r="10" spans="1:20" x14ac:dyDescent="0.25">
      <c r="A10" s="37">
        <v>43988</v>
      </c>
      <c r="B10" s="7" t="s">
        <v>77</v>
      </c>
      <c r="C10" s="16">
        <v>10000000</v>
      </c>
      <c r="D10" s="7" t="s">
        <v>62</v>
      </c>
      <c r="E10" s="26" t="s">
        <v>50</v>
      </c>
      <c r="F10" s="52">
        <v>43990</v>
      </c>
      <c r="G10" s="2" t="s">
        <v>214</v>
      </c>
      <c r="H10" s="6">
        <v>1370000</v>
      </c>
      <c r="I10" s="7"/>
      <c r="J10" s="15" t="s">
        <v>50</v>
      </c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>
        <v>43995</v>
      </c>
      <c r="B11" s="7" t="s">
        <v>169</v>
      </c>
      <c r="C11" s="16">
        <v>10700000</v>
      </c>
      <c r="D11" s="7" t="s">
        <v>62</v>
      </c>
      <c r="E11" s="26" t="s">
        <v>50</v>
      </c>
      <c r="F11" s="52"/>
      <c r="G11" s="2"/>
      <c r="H11" s="6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>
        <v>44000</v>
      </c>
      <c r="B12" s="7" t="s">
        <v>170</v>
      </c>
      <c r="C12" s="16">
        <v>3800000</v>
      </c>
      <c r="D12" s="7" t="s">
        <v>62</v>
      </c>
      <c r="E12" s="26" t="s">
        <v>50</v>
      </c>
      <c r="F12" s="52"/>
      <c r="G12" s="2"/>
      <c r="H12" s="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>
        <v>44000</v>
      </c>
      <c r="B13" s="7" t="s">
        <v>171</v>
      </c>
      <c r="C13" s="16">
        <v>11436000</v>
      </c>
      <c r="D13" s="7" t="s">
        <v>62</v>
      </c>
      <c r="E13" s="26" t="s">
        <v>50</v>
      </c>
      <c r="F13" s="52"/>
      <c r="G13" s="2"/>
      <c r="H13" s="6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63" t="s">
        <v>110</v>
      </c>
      <c r="B14" s="10"/>
      <c r="C14" s="62">
        <f>SUM(C9:C13)</f>
        <v>43636000</v>
      </c>
      <c r="D14" s="10"/>
      <c r="E14" s="27"/>
      <c r="F14" s="8"/>
      <c r="G14" s="10"/>
      <c r="H14" s="62">
        <f>SUM(H9:H13)</f>
        <v>2246000</v>
      </c>
      <c r="I14" s="10"/>
      <c r="J14" s="27"/>
      <c r="K14" s="8"/>
      <c r="L14" s="10"/>
      <c r="M14" s="62">
        <f>SUM(M9:M13)</f>
        <v>0</v>
      </c>
      <c r="N14" s="10"/>
      <c r="O14" s="27"/>
      <c r="P14" s="8"/>
      <c r="Q14" s="10"/>
      <c r="R14" s="62">
        <f>SUM(R9:R13)</f>
        <v>3597500</v>
      </c>
      <c r="S14" s="10"/>
      <c r="T14" s="27"/>
    </row>
    <row r="15" spans="1:20" x14ac:dyDescent="0.25">
      <c r="A15" s="37"/>
      <c r="B15" s="7"/>
      <c r="C15" s="16"/>
      <c r="D15" s="7"/>
      <c r="E15" s="26"/>
      <c r="F15" s="52"/>
      <c r="G15" s="7"/>
      <c r="H15" s="16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52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37"/>
      <c r="B30" s="7"/>
      <c r="C30" s="16"/>
      <c r="D30" s="7"/>
      <c r="E30" s="26"/>
      <c r="F30" s="52"/>
      <c r="G30" s="7"/>
      <c r="H30" s="16"/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8"/>
      <c r="B45" s="10"/>
      <c r="C45" s="11"/>
      <c r="D45" s="10"/>
      <c r="E45" s="27"/>
      <c r="F45" s="53"/>
      <c r="G45" s="10"/>
      <c r="H45" s="11"/>
      <c r="I45" s="10"/>
      <c r="J45" s="1"/>
      <c r="K45" s="34"/>
      <c r="L45" s="10"/>
      <c r="M45" s="11"/>
      <c r="N45" s="10"/>
      <c r="O45" s="27"/>
      <c r="P45" s="34"/>
      <c r="Q45" s="10"/>
      <c r="R45" s="11"/>
      <c r="S45" s="10"/>
      <c r="T45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topLeftCell="A22" workbookViewId="0">
      <selection activeCell="F34" sqref="F34"/>
    </sheetView>
  </sheetViews>
  <sheetFormatPr defaultRowHeight="15" x14ac:dyDescent="0.25"/>
  <cols>
    <col min="1" max="1" width="12.140625" style="43" customWidth="1"/>
    <col min="2" max="2" width="30.5703125" customWidth="1"/>
    <col min="3" max="3" width="16.140625" style="4" customWidth="1"/>
    <col min="4" max="4" width="15.42578125" customWidth="1"/>
    <col min="5" max="5" width="7.28515625" customWidth="1"/>
    <col min="6" max="6" width="12.5703125" style="35" customWidth="1"/>
    <col min="7" max="7" width="14.28515625" customWidth="1"/>
    <col min="8" max="8" width="14.28515625" style="4" customWidth="1"/>
    <col min="9" max="9" width="14.28515625" customWidth="1"/>
    <col min="10" max="10" width="7.28515625" customWidth="1"/>
    <col min="11" max="11" width="11.7109375" style="35" customWidth="1"/>
    <col min="12" max="12" width="13.28515625" customWidth="1"/>
    <col min="13" max="13" width="13.5703125" style="4" customWidth="1"/>
    <col min="14" max="14" width="13.140625" customWidth="1"/>
    <col min="15" max="15" width="7.5703125" customWidth="1"/>
    <col min="16" max="16" width="10.7109375" style="35" bestFit="1" customWidth="1"/>
    <col min="17" max="17" width="9.85546875" customWidth="1"/>
    <col min="18" max="18" width="14.42578125" style="4" bestFit="1" customWidth="1"/>
    <col min="19" max="19" width="11.42578125" customWidth="1"/>
    <col min="20" max="20" width="8" customWidth="1"/>
  </cols>
  <sheetData>
    <row r="2" spans="1:20" ht="21" x14ac:dyDescent="0.35">
      <c r="A2" s="269" t="s">
        <v>116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42"/>
      <c r="B5" s="3"/>
      <c r="C5" s="16"/>
      <c r="D5" s="3"/>
      <c r="E5" s="26"/>
      <c r="F5" s="52"/>
      <c r="G5" s="2"/>
      <c r="H5" s="6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306</v>
      </c>
      <c r="B6" s="10"/>
      <c r="C6" s="62">
        <f>C5</f>
        <v>0</v>
      </c>
      <c r="D6" s="10"/>
      <c r="E6" s="27"/>
      <c r="F6" s="53"/>
      <c r="G6" s="10"/>
      <c r="H6" s="62">
        <f>H5</f>
        <v>0</v>
      </c>
      <c r="I6" s="10"/>
      <c r="J6" s="1"/>
      <c r="K6" s="34"/>
      <c r="L6" s="10"/>
      <c r="M6" s="62">
        <f>M5</f>
        <v>0</v>
      </c>
      <c r="N6" s="10"/>
      <c r="O6" s="27"/>
      <c r="P6" s="34"/>
      <c r="Q6" s="10"/>
      <c r="R6" s="62">
        <f>R5</f>
        <v>0</v>
      </c>
      <c r="S6" s="10"/>
      <c r="T6" s="27"/>
    </row>
    <row r="7" spans="1:20" x14ac:dyDescent="0.25">
      <c r="A7" s="42">
        <v>43966</v>
      </c>
      <c r="B7" s="7" t="s">
        <v>404</v>
      </c>
      <c r="C7" s="16">
        <v>17424000</v>
      </c>
      <c r="D7" s="7" t="s">
        <v>62</v>
      </c>
      <c r="E7" s="26" t="s">
        <v>54</v>
      </c>
      <c r="F7" s="52">
        <v>43976</v>
      </c>
      <c r="G7" s="2" t="s">
        <v>508</v>
      </c>
      <c r="H7" s="6">
        <v>720000</v>
      </c>
      <c r="I7" s="7"/>
      <c r="J7" s="15" t="s">
        <v>50</v>
      </c>
      <c r="K7" s="33"/>
      <c r="L7" s="7"/>
      <c r="M7" s="16"/>
      <c r="N7" s="7"/>
      <c r="O7" s="26"/>
      <c r="P7" s="33"/>
      <c r="Q7" s="7"/>
      <c r="R7" s="16"/>
      <c r="S7" s="7"/>
      <c r="T7" s="26"/>
    </row>
    <row r="8" spans="1:20" x14ac:dyDescent="0.25">
      <c r="A8" s="42">
        <v>43966</v>
      </c>
      <c r="B8" s="7" t="s">
        <v>15</v>
      </c>
      <c r="C8" s="16">
        <v>19413000</v>
      </c>
      <c r="D8" s="7" t="s">
        <v>107</v>
      </c>
      <c r="E8" s="26" t="s">
        <v>50</v>
      </c>
      <c r="F8" s="52"/>
      <c r="G8" s="2"/>
      <c r="H8" s="6"/>
      <c r="I8" s="7"/>
      <c r="J8" s="15"/>
      <c r="K8" s="33"/>
      <c r="L8" s="7"/>
      <c r="M8" s="16"/>
      <c r="N8" s="7"/>
      <c r="O8" s="26"/>
      <c r="P8" s="33">
        <v>43973</v>
      </c>
      <c r="Q8" s="7" t="s">
        <v>403</v>
      </c>
      <c r="R8" s="16">
        <v>5000000</v>
      </c>
      <c r="S8" s="7"/>
      <c r="T8" s="26" t="s">
        <v>66</v>
      </c>
    </row>
    <row r="9" spans="1:20" x14ac:dyDescent="0.25">
      <c r="A9" s="42">
        <v>43973</v>
      </c>
      <c r="B9" s="7" t="s">
        <v>395</v>
      </c>
      <c r="C9" s="16">
        <v>10016600</v>
      </c>
      <c r="D9" s="7" t="s">
        <v>107</v>
      </c>
      <c r="E9" s="26" t="s">
        <v>54</v>
      </c>
      <c r="F9" s="52"/>
      <c r="G9" s="2"/>
      <c r="H9" s="6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42">
        <v>43973</v>
      </c>
      <c r="B10" s="7" t="s">
        <v>405</v>
      </c>
      <c r="C10" s="16">
        <v>4347970</v>
      </c>
      <c r="D10" s="7" t="s">
        <v>107</v>
      </c>
      <c r="E10" s="26" t="s">
        <v>50</v>
      </c>
      <c r="F10" s="52"/>
      <c r="G10" s="2"/>
      <c r="H10" s="6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42">
        <v>43973</v>
      </c>
      <c r="B11" s="7" t="s">
        <v>136</v>
      </c>
      <c r="C11" s="16">
        <v>34300000</v>
      </c>
      <c r="D11" s="7" t="s">
        <v>62</v>
      </c>
      <c r="E11" s="26" t="s">
        <v>54</v>
      </c>
      <c r="F11" s="52"/>
      <c r="G11" s="2"/>
      <c r="H11" s="6"/>
      <c r="I11" s="7"/>
      <c r="J11" s="15"/>
      <c r="K11" s="33"/>
      <c r="L11" s="7"/>
      <c r="M11" s="16"/>
      <c r="N11" s="7"/>
      <c r="O11" s="26"/>
      <c r="P11" s="33">
        <v>43973</v>
      </c>
      <c r="Q11" s="7" t="s">
        <v>410</v>
      </c>
      <c r="R11" s="16">
        <v>5000000</v>
      </c>
      <c r="S11" s="7"/>
      <c r="T11" s="26" t="s">
        <v>66</v>
      </c>
    </row>
    <row r="12" spans="1:20" x14ac:dyDescent="0.25">
      <c r="A12" s="42">
        <v>43973</v>
      </c>
      <c r="B12" s="7" t="s">
        <v>406</v>
      </c>
      <c r="C12" s="16">
        <v>4000000</v>
      </c>
      <c r="D12" s="7" t="s">
        <v>62</v>
      </c>
      <c r="E12" s="26" t="s">
        <v>50</v>
      </c>
      <c r="F12" s="52"/>
      <c r="G12" s="2"/>
      <c r="H12" s="6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42">
        <v>43973</v>
      </c>
      <c r="B13" s="7" t="s">
        <v>330</v>
      </c>
      <c r="C13" s="16">
        <v>21243750</v>
      </c>
      <c r="D13" s="7" t="s">
        <v>62</v>
      </c>
      <c r="E13" s="26" t="s">
        <v>54</v>
      </c>
      <c r="F13" s="52"/>
      <c r="G13" s="2"/>
      <c r="H13" s="6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42">
        <v>43974</v>
      </c>
      <c r="B14" s="7" t="s">
        <v>261</v>
      </c>
      <c r="C14" s="16">
        <v>9690240</v>
      </c>
      <c r="D14" s="7" t="s">
        <v>107</v>
      </c>
      <c r="E14" s="26" t="s">
        <v>50</v>
      </c>
      <c r="F14" s="52"/>
      <c r="G14" s="2"/>
      <c r="H14" s="6"/>
      <c r="I14" s="7"/>
      <c r="J14" s="15"/>
      <c r="K14" s="33"/>
      <c r="L14" s="7"/>
      <c r="M14" s="16"/>
      <c r="N14" s="7"/>
      <c r="O14" s="26"/>
      <c r="P14" s="33"/>
      <c r="Q14" s="7"/>
      <c r="R14" s="16"/>
      <c r="S14" s="7"/>
      <c r="T14" s="26"/>
    </row>
    <row r="15" spans="1:20" x14ac:dyDescent="0.25">
      <c r="A15" s="42">
        <v>43974</v>
      </c>
      <c r="B15" s="7" t="s">
        <v>232</v>
      </c>
      <c r="C15" s="16">
        <v>68538000</v>
      </c>
      <c r="D15" s="7" t="s">
        <v>107</v>
      </c>
      <c r="E15" s="26" t="s">
        <v>50</v>
      </c>
      <c r="F15" s="52"/>
      <c r="G15" s="2"/>
      <c r="H15" s="6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42">
        <v>43974</v>
      </c>
      <c r="B16" s="7" t="s">
        <v>150</v>
      </c>
      <c r="C16" s="16">
        <v>32832000</v>
      </c>
      <c r="D16" s="7" t="s">
        <v>107</v>
      </c>
      <c r="E16" s="26" t="s">
        <v>50</v>
      </c>
      <c r="F16" s="52"/>
      <c r="G16" s="7"/>
      <c r="H16" s="16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42">
        <v>43974</v>
      </c>
      <c r="B17" s="7" t="s">
        <v>228</v>
      </c>
      <c r="C17" s="16">
        <v>27532147</v>
      </c>
      <c r="D17" s="7" t="s">
        <v>107</v>
      </c>
      <c r="E17" s="26" t="s">
        <v>50</v>
      </c>
      <c r="F17" s="52"/>
      <c r="G17" s="7"/>
      <c r="H17" s="16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42">
        <v>43977</v>
      </c>
      <c r="B18" s="7" t="s">
        <v>311</v>
      </c>
      <c r="C18" s="16">
        <v>1477872</v>
      </c>
      <c r="D18" s="7"/>
      <c r="E18" s="26" t="s">
        <v>54</v>
      </c>
      <c r="F18" s="52"/>
      <c r="G18" s="7"/>
      <c r="H18" s="16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42">
        <v>43976</v>
      </c>
      <c r="B19" s="7" t="s">
        <v>407</v>
      </c>
      <c r="C19" s="16">
        <v>9645000</v>
      </c>
      <c r="D19" s="7"/>
      <c r="E19" s="26" t="s">
        <v>50</v>
      </c>
      <c r="F19" s="52"/>
      <c r="G19" s="7"/>
      <c r="H19" s="16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42">
        <v>43978</v>
      </c>
      <c r="B20" s="7" t="s">
        <v>330</v>
      </c>
      <c r="C20" s="16">
        <v>21243750</v>
      </c>
      <c r="D20" s="7"/>
      <c r="E20" s="26" t="s">
        <v>54</v>
      </c>
      <c r="F20" s="52"/>
      <c r="G20" s="7"/>
      <c r="H20" s="16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42">
        <v>43978</v>
      </c>
      <c r="B21" s="7" t="s">
        <v>408</v>
      </c>
      <c r="C21" s="16">
        <v>24605000</v>
      </c>
      <c r="D21" s="7"/>
      <c r="E21" s="26" t="s">
        <v>54</v>
      </c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42">
        <v>43980</v>
      </c>
      <c r="B22" s="7" t="s">
        <v>15</v>
      </c>
      <c r="C22" s="16">
        <v>27534400</v>
      </c>
      <c r="D22" s="7" t="s">
        <v>107</v>
      </c>
      <c r="E22" s="26" t="s">
        <v>50</v>
      </c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42">
        <v>43980</v>
      </c>
      <c r="B23" s="7" t="s">
        <v>253</v>
      </c>
      <c r="C23" s="16">
        <v>11760000</v>
      </c>
      <c r="D23" s="7" t="s">
        <v>107</v>
      </c>
      <c r="E23" s="26" t="s">
        <v>50</v>
      </c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42">
        <v>43981</v>
      </c>
      <c r="B24" s="7" t="s">
        <v>331</v>
      </c>
      <c r="C24" s="16">
        <v>4000000</v>
      </c>
      <c r="D24" s="7" t="s">
        <v>107</v>
      </c>
      <c r="E24" s="26" t="s">
        <v>50</v>
      </c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42">
        <v>43981</v>
      </c>
      <c r="B25" s="7" t="s">
        <v>228</v>
      </c>
      <c r="C25" s="55">
        <v>36709530</v>
      </c>
      <c r="D25" s="7" t="s">
        <v>107</v>
      </c>
      <c r="E25" s="26" t="s">
        <v>50</v>
      </c>
      <c r="F25" s="52"/>
      <c r="G25" s="7"/>
      <c r="H25" s="16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42">
        <v>43981</v>
      </c>
      <c r="B26" s="7" t="s">
        <v>409</v>
      </c>
      <c r="C26" s="16">
        <v>3300000</v>
      </c>
      <c r="D26" s="7" t="s">
        <v>107</v>
      </c>
      <c r="E26" s="26" t="s">
        <v>50</v>
      </c>
      <c r="F26" s="52"/>
      <c r="G26" s="7"/>
      <c r="H26" s="16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54" t="s">
        <v>309</v>
      </c>
      <c r="B27" s="10"/>
      <c r="C27" s="62">
        <f>SUM(C7:C26)</f>
        <v>389613259</v>
      </c>
      <c r="D27" s="10"/>
      <c r="E27" s="27"/>
      <c r="F27" s="53"/>
      <c r="G27" s="10"/>
      <c r="H27" s="62">
        <f>SUM(H7:H26)</f>
        <v>720000</v>
      </c>
      <c r="I27" s="10"/>
      <c r="J27" s="1"/>
      <c r="K27" s="34"/>
      <c r="L27" s="10"/>
      <c r="M27" s="62">
        <f>SUM(M7:M26)</f>
        <v>0</v>
      </c>
      <c r="N27" s="10"/>
      <c r="O27" s="27"/>
      <c r="P27" s="34"/>
      <c r="Q27" s="10"/>
      <c r="R27" s="62">
        <f>SUM(R7:R26)</f>
        <v>10000000</v>
      </c>
      <c r="S27" s="10"/>
      <c r="T27" s="27"/>
    </row>
    <row r="28" spans="1:20" x14ac:dyDescent="0.25">
      <c r="A28" s="42">
        <v>43984</v>
      </c>
      <c r="B28" s="3" t="s">
        <v>117</v>
      </c>
      <c r="C28" s="16">
        <v>40174200</v>
      </c>
      <c r="D28" s="3"/>
      <c r="E28" s="26" t="s">
        <v>50</v>
      </c>
      <c r="F28" s="52">
        <v>43983</v>
      </c>
      <c r="G28" s="2" t="s">
        <v>213</v>
      </c>
      <c r="H28" s="6">
        <v>2427000</v>
      </c>
      <c r="I28" s="3"/>
      <c r="J28" s="15"/>
      <c r="K28" s="28"/>
      <c r="L28" s="29"/>
      <c r="M28" s="13"/>
      <c r="N28" s="3"/>
      <c r="O28" s="30"/>
      <c r="P28" s="33">
        <v>43983</v>
      </c>
      <c r="Q28" s="7" t="s">
        <v>149</v>
      </c>
      <c r="R28" s="16">
        <v>2000000</v>
      </c>
      <c r="S28" s="3" t="s">
        <v>25</v>
      </c>
      <c r="T28" s="26" t="s">
        <v>50</v>
      </c>
    </row>
    <row r="29" spans="1:20" x14ac:dyDescent="0.25">
      <c r="A29" s="42">
        <v>43988</v>
      </c>
      <c r="B29" s="7" t="s">
        <v>118</v>
      </c>
      <c r="C29" s="16">
        <v>15127200</v>
      </c>
      <c r="D29" s="7" t="s">
        <v>98</v>
      </c>
      <c r="E29" s="26" t="s">
        <v>54</v>
      </c>
      <c r="F29" s="52">
        <v>43990</v>
      </c>
      <c r="G29" s="2" t="s">
        <v>214</v>
      </c>
      <c r="H29" s="6">
        <v>4258000</v>
      </c>
      <c r="I29" s="7"/>
      <c r="J29" s="15"/>
      <c r="K29" s="33"/>
      <c r="L29" s="7"/>
      <c r="M29" s="16"/>
      <c r="N29" s="7"/>
      <c r="O29" s="26"/>
      <c r="P29" s="33">
        <v>44007</v>
      </c>
      <c r="Q29" s="7" t="s">
        <v>24</v>
      </c>
      <c r="R29" s="16">
        <v>1000000</v>
      </c>
      <c r="S29" s="7" t="s">
        <v>25</v>
      </c>
      <c r="T29" s="26" t="s">
        <v>50</v>
      </c>
    </row>
    <row r="30" spans="1:20" x14ac:dyDescent="0.25">
      <c r="A30" s="42">
        <v>43988</v>
      </c>
      <c r="B30" s="7" t="s">
        <v>119</v>
      </c>
      <c r="C30" s="16">
        <v>6437970</v>
      </c>
      <c r="D30" s="7" t="s">
        <v>18</v>
      </c>
      <c r="E30" s="26" t="s">
        <v>50</v>
      </c>
      <c r="F30" s="52">
        <v>43997</v>
      </c>
      <c r="G30" s="2" t="s">
        <v>215</v>
      </c>
      <c r="H30" s="6">
        <v>3440000</v>
      </c>
      <c r="I30" s="7"/>
      <c r="J30" s="15"/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42">
        <v>43991</v>
      </c>
      <c r="B31" s="7" t="s">
        <v>120</v>
      </c>
      <c r="C31" s="16">
        <v>3150000</v>
      </c>
      <c r="D31" s="7" t="s">
        <v>138</v>
      </c>
      <c r="E31" s="26" t="s">
        <v>50</v>
      </c>
      <c r="F31" s="52">
        <v>44004</v>
      </c>
      <c r="G31" s="2" t="s">
        <v>216</v>
      </c>
      <c r="H31" s="6">
        <v>1768000</v>
      </c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42">
        <v>43991</v>
      </c>
      <c r="B32" s="7" t="s">
        <v>121</v>
      </c>
      <c r="C32" s="16">
        <v>8859200</v>
      </c>
      <c r="D32" s="7"/>
      <c r="E32" s="26" t="s">
        <v>50</v>
      </c>
      <c r="F32" s="52">
        <v>44011</v>
      </c>
      <c r="G32" s="2" t="s">
        <v>217</v>
      </c>
      <c r="H32" s="6">
        <v>605000</v>
      </c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42">
        <v>43992</v>
      </c>
      <c r="B33" s="7" t="s">
        <v>122</v>
      </c>
      <c r="C33" s="16">
        <v>49248000</v>
      </c>
      <c r="D33" s="7" t="s">
        <v>139</v>
      </c>
      <c r="E33" s="26" t="s">
        <v>50</v>
      </c>
      <c r="F33" s="52"/>
      <c r="G33" s="2"/>
      <c r="H33" s="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42">
        <v>43992</v>
      </c>
      <c r="B34" s="7" t="s">
        <v>123</v>
      </c>
      <c r="C34" s="16">
        <v>10545000</v>
      </c>
      <c r="D34" s="7" t="s">
        <v>140</v>
      </c>
      <c r="E34" s="26" t="s">
        <v>54</v>
      </c>
      <c r="F34" s="52"/>
      <c r="G34" s="2"/>
      <c r="H34" s="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42">
        <v>43992</v>
      </c>
      <c r="B35" s="7" t="s">
        <v>124</v>
      </c>
      <c r="C35" s="16">
        <v>20526000</v>
      </c>
      <c r="D35" s="7"/>
      <c r="E35" s="26" t="s">
        <v>54</v>
      </c>
      <c r="F35" s="52"/>
      <c r="G35" s="2"/>
      <c r="H35" s="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42">
        <v>43992</v>
      </c>
      <c r="B36" s="7" t="s">
        <v>125</v>
      </c>
      <c r="C36" s="16">
        <v>2940000</v>
      </c>
      <c r="D36" s="7" t="s">
        <v>141</v>
      </c>
      <c r="E36" s="26" t="s">
        <v>50</v>
      </c>
      <c r="F36" s="52"/>
      <c r="G36" s="2"/>
      <c r="H36" s="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42">
        <v>43992</v>
      </c>
      <c r="B37" s="7" t="s">
        <v>126</v>
      </c>
      <c r="C37" s="16">
        <v>3800000</v>
      </c>
      <c r="D37" s="7"/>
      <c r="E37" s="26" t="s">
        <v>50</v>
      </c>
      <c r="F37" s="52"/>
      <c r="G37" s="2"/>
      <c r="H37" s="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42">
        <v>43994</v>
      </c>
      <c r="B38" s="7" t="s">
        <v>127</v>
      </c>
      <c r="C38" s="16">
        <v>9470626</v>
      </c>
      <c r="D38" s="7" t="s">
        <v>19</v>
      </c>
      <c r="E38" s="26" t="s">
        <v>54</v>
      </c>
      <c r="F38" s="52"/>
      <c r="G38" s="2"/>
      <c r="H38" s="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42">
        <v>43994</v>
      </c>
      <c r="B39" s="7" t="s">
        <v>128</v>
      </c>
      <c r="C39" s="16">
        <v>3850000</v>
      </c>
      <c r="D39" s="7"/>
      <c r="E39" s="26" t="s">
        <v>54</v>
      </c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42">
        <v>43994</v>
      </c>
      <c r="B40" s="7" t="s">
        <v>129</v>
      </c>
      <c r="C40" s="16">
        <v>91384000</v>
      </c>
      <c r="D40" s="7" t="s">
        <v>96</v>
      </c>
      <c r="E40" s="26" t="s">
        <v>50</v>
      </c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42">
        <v>43998</v>
      </c>
      <c r="B41" s="7" t="s">
        <v>130</v>
      </c>
      <c r="C41" s="16">
        <v>1330000</v>
      </c>
      <c r="D41" s="7" t="s">
        <v>62</v>
      </c>
      <c r="E41" s="26" t="s">
        <v>50</v>
      </c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42">
        <v>43998</v>
      </c>
      <c r="B42" s="7" t="s">
        <v>131</v>
      </c>
      <c r="C42" s="16">
        <v>27885000</v>
      </c>
      <c r="D42" s="7" t="s">
        <v>142</v>
      </c>
      <c r="E42" s="26" t="s">
        <v>54</v>
      </c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42">
        <v>44001</v>
      </c>
      <c r="B43" s="7" t="s">
        <v>132</v>
      </c>
      <c r="C43" s="16">
        <v>2760000</v>
      </c>
      <c r="D43" s="7" t="s">
        <v>143</v>
      </c>
      <c r="E43" s="26" t="s">
        <v>50</v>
      </c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42">
        <v>44002</v>
      </c>
      <c r="B44" s="7" t="s">
        <v>133</v>
      </c>
      <c r="C44" s="16">
        <v>7340000</v>
      </c>
      <c r="D44" s="7" t="s">
        <v>75</v>
      </c>
      <c r="E44" s="26" t="s">
        <v>50</v>
      </c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42">
        <v>44004</v>
      </c>
      <c r="B45" s="7" t="s">
        <v>134</v>
      </c>
      <c r="C45" s="16">
        <v>2940000</v>
      </c>
      <c r="D45" s="7"/>
      <c r="E45" s="26" t="s">
        <v>50</v>
      </c>
      <c r="F45" s="52"/>
      <c r="G45" s="7"/>
      <c r="H45" s="16"/>
      <c r="I45" s="7"/>
      <c r="J45" s="15"/>
      <c r="K45" s="33"/>
      <c r="L45" s="7"/>
      <c r="M45" s="16"/>
      <c r="N45" s="7"/>
      <c r="O45" s="26"/>
      <c r="P45" s="33"/>
      <c r="Q45" s="7"/>
      <c r="R45" s="16"/>
      <c r="S45" s="7"/>
      <c r="T45" s="26"/>
    </row>
    <row r="46" spans="1:20" x14ac:dyDescent="0.25">
      <c r="A46" s="42">
        <v>44004</v>
      </c>
      <c r="B46" s="7" t="s">
        <v>135</v>
      </c>
      <c r="C46" s="16">
        <v>46500000</v>
      </c>
      <c r="D46" s="7" t="s">
        <v>144</v>
      </c>
      <c r="E46" s="26" t="s">
        <v>50</v>
      </c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42">
        <v>44009</v>
      </c>
      <c r="B47" s="7" t="s">
        <v>23</v>
      </c>
      <c r="C47" s="16">
        <v>29551609</v>
      </c>
      <c r="D47" s="7" t="s">
        <v>145</v>
      </c>
      <c r="E47" s="26" t="s">
        <v>54</v>
      </c>
      <c r="F47" s="52"/>
      <c r="G47" s="7"/>
      <c r="H47" s="16"/>
      <c r="I47" s="7"/>
      <c r="J47" s="15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42">
        <v>44009</v>
      </c>
      <c r="B48" s="7" t="s">
        <v>136</v>
      </c>
      <c r="C48" s="55">
        <v>16328300</v>
      </c>
      <c r="D48" s="7" t="s">
        <v>98</v>
      </c>
      <c r="E48" s="26" t="s">
        <v>54</v>
      </c>
      <c r="F48" s="52"/>
      <c r="G48" s="7"/>
      <c r="H48" s="16"/>
      <c r="I48" s="7"/>
      <c r="J48" s="15"/>
      <c r="K48" s="33"/>
      <c r="L48" s="7"/>
      <c r="M48" s="16"/>
      <c r="N48" s="7"/>
      <c r="O48" s="26"/>
      <c r="P48" s="33"/>
      <c r="Q48" s="7"/>
      <c r="R48" s="16"/>
      <c r="S48" s="7"/>
      <c r="T48" s="26"/>
    </row>
    <row r="49" spans="1:20" x14ac:dyDescent="0.25">
      <c r="A49" s="42">
        <v>44011</v>
      </c>
      <c r="B49" s="7" t="s">
        <v>15</v>
      </c>
      <c r="C49" s="16">
        <v>21888600</v>
      </c>
      <c r="D49" s="7" t="s">
        <v>146</v>
      </c>
      <c r="E49" s="26" t="s">
        <v>50</v>
      </c>
      <c r="F49" s="52"/>
      <c r="G49" s="7"/>
      <c r="H49" s="16"/>
      <c r="I49" s="7"/>
      <c r="J49" s="15"/>
      <c r="K49" s="33"/>
      <c r="L49" s="7"/>
      <c r="M49" s="16"/>
      <c r="N49" s="7"/>
      <c r="O49" s="26"/>
      <c r="P49" s="33"/>
      <c r="Q49" s="7"/>
      <c r="R49" s="16"/>
      <c r="S49" s="7"/>
      <c r="T49" s="26"/>
    </row>
    <row r="50" spans="1:20" x14ac:dyDescent="0.25">
      <c r="A50" s="42">
        <v>44012</v>
      </c>
      <c r="B50" s="7" t="s">
        <v>137</v>
      </c>
      <c r="C50" s="16">
        <v>3780000</v>
      </c>
      <c r="D50" s="7" t="s">
        <v>21</v>
      </c>
      <c r="E50" s="26" t="s">
        <v>50</v>
      </c>
      <c r="F50" s="52"/>
      <c r="G50" s="7"/>
      <c r="H50" s="16"/>
      <c r="I50" s="7"/>
      <c r="J50" s="15"/>
      <c r="K50" s="33"/>
      <c r="L50" s="7"/>
      <c r="M50" s="16"/>
      <c r="N50" s="7"/>
      <c r="O50" s="26"/>
      <c r="P50" s="33"/>
      <c r="Q50" s="7"/>
      <c r="R50" s="16"/>
      <c r="S50" s="7"/>
      <c r="T50" s="26"/>
    </row>
    <row r="51" spans="1:20" x14ac:dyDescent="0.25">
      <c r="A51" s="42">
        <v>44012</v>
      </c>
      <c r="B51" s="7" t="s">
        <v>20</v>
      </c>
      <c r="C51" s="16">
        <v>3423750</v>
      </c>
      <c r="D51" s="7" t="s">
        <v>147</v>
      </c>
      <c r="E51" s="26" t="s">
        <v>50</v>
      </c>
      <c r="F51" s="52"/>
      <c r="G51" s="7"/>
      <c r="H51" s="16"/>
      <c r="I51" s="7"/>
      <c r="J51" s="15"/>
      <c r="K51" s="33"/>
      <c r="L51" s="7"/>
      <c r="M51" s="16"/>
      <c r="N51" s="7"/>
      <c r="O51" s="26"/>
      <c r="P51" s="33"/>
      <c r="Q51" s="7"/>
      <c r="R51" s="16"/>
      <c r="S51" s="7"/>
      <c r="T51" s="26"/>
    </row>
    <row r="52" spans="1:20" x14ac:dyDescent="0.25">
      <c r="A52" s="54" t="s">
        <v>110</v>
      </c>
      <c r="B52" s="10"/>
      <c r="C52" s="62">
        <f>SUM(C28:C51)</f>
        <v>429239455</v>
      </c>
      <c r="D52" s="10"/>
      <c r="E52" s="27"/>
      <c r="F52" s="53"/>
      <c r="G52" s="10"/>
      <c r="H52" s="62">
        <f>SUM(H28:H51)</f>
        <v>12498000</v>
      </c>
      <c r="I52" s="10"/>
      <c r="J52" s="1"/>
      <c r="K52" s="34"/>
      <c r="L52" s="10"/>
      <c r="M52" s="62">
        <f>SUM(M28:M51)</f>
        <v>0</v>
      </c>
      <c r="N52" s="10"/>
      <c r="O52" s="27"/>
      <c r="P52" s="34"/>
      <c r="Q52" s="10"/>
      <c r="R52" s="62">
        <f>SUM(R28:R51)</f>
        <v>3000000</v>
      </c>
      <c r="S52" s="10"/>
      <c r="T52" s="27"/>
    </row>
    <row r="53" spans="1:20" x14ac:dyDescent="0.25">
      <c r="A53" s="42">
        <v>44015</v>
      </c>
      <c r="B53" s="7" t="s">
        <v>150</v>
      </c>
      <c r="C53" s="16">
        <v>2419000</v>
      </c>
      <c r="D53" s="7"/>
      <c r="E53" s="26" t="s">
        <v>50</v>
      </c>
      <c r="F53" s="52">
        <v>44018</v>
      </c>
      <c r="G53" s="7" t="s">
        <v>519</v>
      </c>
      <c r="H53" s="16">
        <v>400000</v>
      </c>
      <c r="I53" s="7"/>
      <c r="J53" s="15" t="s">
        <v>50</v>
      </c>
      <c r="K53" s="33"/>
      <c r="L53" s="7"/>
      <c r="M53" s="16"/>
      <c r="N53" s="7"/>
      <c r="O53" s="26"/>
      <c r="P53" s="33">
        <v>44022</v>
      </c>
      <c r="Q53" s="7" t="s">
        <v>520</v>
      </c>
      <c r="R53" s="16">
        <v>796000</v>
      </c>
      <c r="S53" s="7" t="s">
        <v>522</v>
      </c>
      <c r="T53" s="26" t="s">
        <v>50</v>
      </c>
    </row>
    <row r="54" spans="1:20" x14ac:dyDescent="0.25">
      <c r="A54" s="42">
        <v>44016</v>
      </c>
      <c r="B54" s="7" t="s">
        <v>261</v>
      </c>
      <c r="C54" s="16">
        <v>2000000</v>
      </c>
      <c r="D54" s="7" t="s">
        <v>587</v>
      </c>
      <c r="E54" s="26" t="s">
        <v>50</v>
      </c>
      <c r="F54" s="52">
        <v>44025</v>
      </c>
      <c r="G54" s="7" t="s">
        <v>521</v>
      </c>
      <c r="H54" s="16">
        <v>610000</v>
      </c>
      <c r="I54" s="7" t="s">
        <v>522</v>
      </c>
      <c r="J54" s="15" t="s">
        <v>50</v>
      </c>
      <c r="K54" s="33"/>
      <c r="L54" s="7"/>
      <c r="M54" s="16"/>
      <c r="N54" s="7"/>
      <c r="O54" s="26"/>
      <c r="P54" s="33"/>
      <c r="Q54" s="7"/>
      <c r="R54" s="16"/>
      <c r="S54" s="7"/>
      <c r="T54" s="26"/>
    </row>
    <row r="55" spans="1:20" x14ac:dyDescent="0.25">
      <c r="A55" s="42">
        <v>44016</v>
      </c>
      <c r="B55" s="7" t="s">
        <v>232</v>
      </c>
      <c r="C55" s="16">
        <v>51838000</v>
      </c>
      <c r="D55" s="7" t="s">
        <v>96</v>
      </c>
      <c r="E55" s="26" t="s">
        <v>50</v>
      </c>
      <c r="F55" s="52">
        <v>44032</v>
      </c>
      <c r="G55" s="7" t="s">
        <v>540</v>
      </c>
      <c r="H55" s="16">
        <v>380000</v>
      </c>
      <c r="I55" s="7" t="s">
        <v>522</v>
      </c>
      <c r="J55" s="15" t="s">
        <v>50</v>
      </c>
      <c r="K55" s="33"/>
      <c r="L55" s="7"/>
      <c r="M55" s="16"/>
      <c r="N55" s="7"/>
      <c r="O55" s="26"/>
      <c r="P55" s="33"/>
      <c r="Q55" s="7"/>
      <c r="R55" s="16"/>
      <c r="S55" s="7"/>
      <c r="T55" s="26"/>
    </row>
    <row r="56" spans="1:20" x14ac:dyDescent="0.25">
      <c r="A56" s="42">
        <v>44027</v>
      </c>
      <c r="B56" s="7" t="s">
        <v>228</v>
      </c>
      <c r="C56" s="16">
        <v>5015000</v>
      </c>
      <c r="D56" s="7" t="s">
        <v>95</v>
      </c>
      <c r="E56" s="26" t="s">
        <v>50</v>
      </c>
      <c r="F56" s="52"/>
      <c r="G56" s="7"/>
      <c r="H56" s="16"/>
      <c r="I56" s="7"/>
      <c r="J56" s="15"/>
      <c r="K56" s="33"/>
      <c r="L56" s="7"/>
      <c r="M56" s="16"/>
      <c r="N56" s="7"/>
      <c r="O56" s="26"/>
      <c r="P56" s="33"/>
      <c r="Q56" s="7"/>
      <c r="R56" s="16"/>
      <c r="S56" s="7"/>
      <c r="T56" s="26"/>
    </row>
    <row r="57" spans="1:20" x14ac:dyDescent="0.25">
      <c r="A57" s="42">
        <v>44027</v>
      </c>
      <c r="B57" s="7" t="s">
        <v>228</v>
      </c>
      <c r="C57" s="16">
        <v>21170523</v>
      </c>
      <c r="D57" s="7" t="s">
        <v>95</v>
      </c>
      <c r="E57" s="26" t="s">
        <v>50</v>
      </c>
      <c r="F57" s="52"/>
      <c r="G57" s="7"/>
      <c r="H57" s="16"/>
      <c r="I57" s="7"/>
      <c r="J57" s="15"/>
      <c r="K57" s="33"/>
      <c r="L57" s="7"/>
      <c r="M57" s="16"/>
      <c r="N57" s="7"/>
      <c r="O57" s="26"/>
      <c r="P57" s="33"/>
      <c r="Q57" s="7"/>
      <c r="R57" s="16"/>
      <c r="S57" s="7"/>
      <c r="T57" s="26"/>
    </row>
    <row r="58" spans="1:20" x14ac:dyDescent="0.25">
      <c r="A58" s="42">
        <v>44035</v>
      </c>
      <c r="B58" s="7" t="s">
        <v>297</v>
      </c>
      <c r="C58" s="16">
        <v>61400000</v>
      </c>
      <c r="D58" s="7"/>
      <c r="E58" s="26" t="s">
        <v>50</v>
      </c>
      <c r="F58" s="52"/>
      <c r="G58" s="7"/>
      <c r="H58" s="16"/>
      <c r="I58" s="7"/>
      <c r="J58" s="15"/>
      <c r="K58" s="33"/>
      <c r="L58" s="7"/>
      <c r="M58" s="16"/>
      <c r="N58" s="7"/>
      <c r="O58" s="26"/>
      <c r="P58" s="33"/>
      <c r="Q58" s="7"/>
      <c r="R58" s="16"/>
      <c r="S58" s="7"/>
      <c r="T58" s="26"/>
    </row>
    <row r="59" spans="1:20" x14ac:dyDescent="0.25">
      <c r="A59" s="42">
        <v>44036</v>
      </c>
      <c r="B59" s="7" t="s">
        <v>136</v>
      </c>
      <c r="C59" s="16">
        <v>38590400</v>
      </c>
      <c r="D59" s="7" t="s">
        <v>98</v>
      </c>
      <c r="E59" s="26" t="s">
        <v>54</v>
      </c>
      <c r="F59" s="52"/>
      <c r="G59" s="7"/>
      <c r="H59" s="16"/>
      <c r="I59" s="7"/>
      <c r="J59" s="15"/>
      <c r="K59" s="33"/>
      <c r="L59" s="7"/>
      <c r="M59" s="16"/>
      <c r="N59" s="7"/>
      <c r="O59" s="26"/>
      <c r="P59" s="33"/>
      <c r="Q59" s="7"/>
      <c r="R59" s="16"/>
      <c r="S59" s="7"/>
      <c r="T59" s="26"/>
    </row>
    <row r="60" spans="1:20" x14ac:dyDescent="0.25">
      <c r="A60" s="42">
        <v>44040</v>
      </c>
      <c r="B60" s="7" t="s">
        <v>608</v>
      </c>
      <c r="C60" s="16">
        <v>5040000</v>
      </c>
      <c r="D60" s="7" t="s">
        <v>87</v>
      </c>
      <c r="E60" s="26" t="s">
        <v>50</v>
      </c>
      <c r="F60" s="52"/>
      <c r="G60" s="7"/>
      <c r="H60" s="16"/>
      <c r="I60" s="7"/>
      <c r="J60" s="15"/>
      <c r="K60" s="33"/>
      <c r="L60" s="7"/>
      <c r="M60" s="16"/>
      <c r="N60" s="7"/>
      <c r="O60" s="26"/>
      <c r="P60" s="33"/>
      <c r="Q60" s="7"/>
      <c r="R60" s="16"/>
      <c r="S60" s="7"/>
      <c r="T60" s="26"/>
    </row>
    <row r="61" spans="1:20" x14ac:dyDescent="0.25">
      <c r="A61" s="42">
        <v>44040</v>
      </c>
      <c r="B61" s="7" t="s">
        <v>474</v>
      </c>
      <c r="C61" s="16">
        <v>250000</v>
      </c>
      <c r="D61" s="7" t="s">
        <v>607</v>
      </c>
      <c r="E61" s="26" t="s">
        <v>50</v>
      </c>
      <c r="F61" s="52"/>
      <c r="G61" s="7"/>
      <c r="H61" s="16"/>
      <c r="I61" s="7"/>
      <c r="J61" s="15"/>
      <c r="K61" s="33"/>
      <c r="L61" s="7"/>
      <c r="M61" s="16"/>
      <c r="N61" s="7"/>
      <c r="O61" s="26"/>
      <c r="P61" s="33"/>
      <c r="Q61" s="7"/>
      <c r="R61" s="16"/>
      <c r="S61" s="7"/>
      <c r="T61" s="26"/>
    </row>
    <row r="62" spans="1:20" x14ac:dyDescent="0.25">
      <c r="A62" s="42"/>
      <c r="B62" s="7"/>
      <c r="C62" s="55"/>
      <c r="D62" s="7"/>
      <c r="E62" s="26"/>
      <c r="F62" s="52"/>
      <c r="G62" s="7"/>
      <c r="H62" s="16"/>
      <c r="I62" s="7"/>
      <c r="J62" s="15"/>
      <c r="K62" s="33"/>
      <c r="L62" s="7"/>
      <c r="M62" s="16"/>
      <c r="N62" s="7"/>
      <c r="O62" s="26"/>
      <c r="P62" s="33"/>
      <c r="Q62" s="7"/>
      <c r="R62" s="16"/>
      <c r="S62" s="7"/>
      <c r="T62" s="26"/>
    </row>
    <row r="63" spans="1:20" x14ac:dyDescent="0.25">
      <c r="A63" s="42"/>
      <c r="B63" s="7"/>
      <c r="C63" s="16"/>
      <c r="D63" s="7"/>
      <c r="E63" s="26"/>
      <c r="F63" s="52"/>
      <c r="G63" s="7"/>
      <c r="H63" s="16"/>
      <c r="I63" s="7"/>
      <c r="J63" s="15"/>
      <c r="K63" s="33"/>
      <c r="L63" s="7"/>
      <c r="M63" s="16"/>
      <c r="N63" s="7"/>
      <c r="O63" s="26"/>
      <c r="P63" s="33"/>
      <c r="Q63" s="7"/>
      <c r="R63" s="16"/>
      <c r="S63" s="7"/>
      <c r="T63" s="26"/>
    </row>
    <row r="64" spans="1:20" x14ac:dyDescent="0.25">
      <c r="A64" s="54" t="s">
        <v>511</v>
      </c>
      <c r="B64" s="10"/>
      <c r="C64" s="62">
        <f>SUM(C53:C63)</f>
        <v>187722923</v>
      </c>
      <c r="D64" s="10"/>
      <c r="E64" s="27"/>
      <c r="F64" s="53"/>
      <c r="G64" s="10"/>
      <c r="H64" s="62">
        <f>SUM(H53:H63)</f>
        <v>1390000</v>
      </c>
      <c r="I64" s="10"/>
      <c r="J64" s="1"/>
      <c r="K64" s="34"/>
      <c r="L64" s="10"/>
      <c r="M64" s="62">
        <f>SUM(M53:M63)</f>
        <v>0</v>
      </c>
      <c r="N64" s="10"/>
      <c r="O64" s="27"/>
      <c r="P64" s="34"/>
      <c r="Q64" s="10"/>
      <c r="R64" s="62">
        <f>SUM(R53:R63)</f>
        <v>796000</v>
      </c>
      <c r="S64" s="10"/>
      <c r="T64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8"/>
  <sheetViews>
    <sheetView workbookViewId="0">
      <selection activeCell="Q16" sqref="Q16"/>
    </sheetView>
  </sheetViews>
  <sheetFormatPr defaultRowHeight="15" x14ac:dyDescent="0.25"/>
  <cols>
    <col min="1" max="1" width="10.5703125" style="39" customWidth="1"/>
    <col min="2" max="2" width="20" customWidth="1"/>
    <col min="3" max="3" width="14.28515625" style="4" customWidth="1"/>
    <col min="4" max="4" width="15.42578125" customWidth="1"/>
    <col min="5" max="5" width="7" customWidth="1"/>
    <col min="6" max="6" width="12.42578125" style="35" customWidth="1"/>
    <col min="7" max="7" width="23.5703125" customWidth="1"/>
    <col min="8" max="8" width="14.28515625" style="4" customWidth="1"/>
    <col min="9" max="9" width="11.140625" customWidth="1"/>
    <col min="10" max="10" width="7.85546875" customWidth="1"/>
    <col min="11" max="11" width="9.28515625" style="35" customWidth="1"/>
    <col min="12" max="12" width="19.42578125" customWidth="1"/>
    <col min="13" max="13" width="13.5703125" style="4" customWidth="1"/>
    <col min="14" max="14" width="13.140625" customWidth="1"/>
    <col min="15" max="15" width="8.140625" customWidth="1"/>
    <col min="16" max="16" width="10.7109375" style="35" bestFit="1" customWidth="1"/>
    <col min="17" max="17" width="32" bestFit="1" customWidth="1"/>
    <col min="18" max="18" width="13.42578125" style="4" bestFit="1" customWidth="1"/>
    <col min="19" max="19" width="12.85546875" customWidth="1"/>
    <col min="20" max="20" width="7.28515625" customWidth="1"/>
  </cols>
  <sheetData>
    <row r="2" spans="1:20" ht="21" x14ac:dyDescent="0.35">
      <c r="A2" s="269" t="s">
        <v>26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43966</v>
      </c>
      <c r="B5" s="3" t="s">
        <v>150</v>
      </c>
      <c r="C5" s="16">
        <v>9714000</v>
      </c>
      <c r="D5" s="3" t="s">
        <v>329</v>
      </c>
      <c r="E5" s="26" t="s">
        <v>50</v>
      </c>
      <c r="F5" s="52">
        <v>43976</v>
      </c>
      <c r="G5" s="3" t="s">
        <v>508</v>
      </c>
      <c r="H5" s="16">
        <v>640000</v>
      </c>
      <c r="I5" s="3"/>
      <c r="J5" s="15" t="s">
        <v>50</v>
      </c>
      <c r="K5" s="28">
        <v>43979</v>
      </c>
      <c r="L5" s="29" t="s">
        <v>334</v>
      </c>
      <c r="M5" s="13">
        <v>12681643</v>
      </c>
      <c r="N5" s="3"/>
      <c r="O5" s="30" t="s">
        <v>50</v>
      </c>
      <c r="P5" s="52">
        <v>43963</v>
      </c>
      <c r="Q5" s="3" t="s">
        <v>332</v>
      </c>
      <c r="R5" s="16">
        <v>5000000</v>
      </c>
      <c r="S5" s="3" t="s">
        <v>326</v>
      </c>
      <c r="T5" s="15" t="s">
        <v>50</v>
      </c>
    </row>
    <row r="6" spans="1:20" x14ac:dyDescent="0.25">
      <c r="A6" s="37">
        <v>43966</v>
      </c>
      <c r="B6" s="7" t="s">
        <v>150</v>
      </c>
      <c r="C6" s="16">
        <v>1750000</v>
      </c>
      <c r="D6" s="7" t="s">
        <v>329</v>
      </c>
      <c r="E6" s="26" t="s">
        <v>50</v>
      </c>
      <c r="F6" s="52"/>
      <c r="G6" s="7"/>
      <c r="H6" s="16"/>
      <c r="I6" s="7"/>
      <c r="J6" s="15"/>
      <c r="K6" s="28"/>
      <c r="L6" s="106"/>
      <c r="M6" s="13"/>
      <c r="N6" s="7"/>
      <c r="O6" s="30"/>
      <c r="P6" s="52"/>
      <c r="Q6" s="7"/>
      <c r="R6" s="16"/>
      <c r="S6" s="7"/>
      <c r="T6" s="15"/>
    </row>
    <row r="7" spans="1:20" x14ac:dyDescent="0.25">
      <c r="A7" s="37">
        <v>43972</v>
      </c>
      <c r="B7" s="7" t="s">
        <v>294</v>
      </c>
      <c r="C7" s="16">
        <v>6000000</v>
      </c>
      <c r="D7" s="7" t="s">
        <v>107</v>
      </c>
      <c r="E7" s="26" t="s">
        <v>50</v>
      </c>
      <c r="F7" s="52"/>
      <c r="G7" s="7"/>
      <c r="H7" s="16"/>
      <c r="I7" s="7"/>
      <c r="J7" s="15"/>
      <c r="K7" s="28"/>
      <c r="L7" s="106"/>
      <c r="M7" s="13"/>
      <c r="N7" s="7"/>
      <c r="O7" s="30"/>
      <c r="P7" s="52">
        <v>43966</v>
      </c>
      <c r="Q7" s="7" t="s">
        <v>333</v>
      </c>
      <c r="R7" s="16">
        <v>2150000</v>
      </c>
      <c r="S7" s="7" t="s">
        <v>329</v>
      </c>
      <c r="T7" s="15" t="s">
        <v>50</v>
      </c>
    </row>
    <row r="8" spans="1:20" x14ac:dyDescent="0.25">
      <c r="A8" s="37">
        <v>43973</v>
      </c>
      <c r="B8" s="7" t="s">
        <v>136</v>
      </c>
      <c r="C8" s="16">
        <v>25750000</v>
      </c>
      <c r="D8" s="7" t="s">
        <v>62</v>
      </c>
      <c r="E8" s="26" t="s">
        <v>54</v>
      </c>
      <c r="F8" s="52"/>
      <c r="G8" s="7"/>
      <c r="H8" s="16"/>
      <c r="I8" s="7"/>
      <c r="J8" s="15"/>
      <c r="K8" s="28"/>
      <c r="L8" s="106"/>
      <c r="M8" s="13"/>
      <c r="N8" s="7"/>
      <c r="O8" s="30"/>
      <c r="P8" s="52"/>
      <c r="Q8" s="7"/>
      <c r="R8" s="16"/>
      <c r="S8" s="7"/>
      <c r="T8" s="15"/>
    </row>
    <row r="9" spans="1:20" x14ac:dyDescent="0.25">
      <c r="A9" s="37">
        <v>43973</v>
      </c>
      <c r="B9" s="7" t="s">
        <v>330</v>
      </c>
      <c r="C9" s="16">
        <v>7636940</v>
      </c>
      <c r="D9" s="7" t="s">
        <v>62</v>
      </c>
      <c r="E9" s="26" t="s">
        <v>54</v>
      </c>
      <c r="F9" s="52"/>
      <c r="G9" s="7"/>
      <c r="H9" s="16"/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37">
        <v>43978</v>
      </c>
      <c r="B10" s="7" t="s">
        <v>330</v>
      </c>
      <c r="C10" s="16">
        <v>7642940</v>
      </c>
      <c r="D10" s="7"/>
      <c r="E10" s="26" t="s">
        <v>54</v>
      </c>
      <c r="F10" s="52"/>
      <c r="G10" s="7"/>
      <c r="H10" s="16"/>
      <c r="I10" s="7"/>
      <c r="J10" s="15"/>
      <c r="K10" s="28"/>
      <c r="L10" s="106"/>
      <c r="M10" s="13"/>
      <c r="N10" s="7"/>
      <c r="O10" s="30"/>
      <c r="P10" s="33"/>
      <c r="Q10" s="7"/>
      <c r="R10" s="16"/>
      <c r="S10" s="7"/>
      <c r="T10" s="26"/>
    </row>
    <row r="11" spans="1:20" x14ac:dyDescent="0.25">
      <c r="A11" s="37">
        <v>43980</v>
      </c>
      <c r="B11" s="7" t="s">
        <v>331</v>
      </c>
      <c r="C11" s="16">
        <v>12000000</v>
      </c>
      <c r="D11" s="7" t="s">
        <v>107</v>
      </c>
      <c r="E11" s="26" t="s">
        <v>50</v>
      </c>
      <c r="F11" s="52"/>
      <c r="G11" s="7"/>
      <c r="H11" s="16"/>
      <c r="I11" s="7"/>
      <c r="J11" s="15"/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37">
        <v>43980</v>
      </c>
      <c r="B12" s="7" t="s">
        <v>253</v>
      </c>
      <c r="C12" s="16">
        <v>5250000</v>
      </c>
      <c r="D12" s="7" t="s">
        <v>107</v>
      </c>
      <c r="E12" s="26" t="s">
        <v>50</v>
      </c>
      <c r="F12" s="52"/>
      <c r="G12" s="7"/>
      <c r="H12" s="1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37">
        <v>43980</v>
      </c>
      <c r="B13" s="7" t="s">
        <v>150</v>
      </c>
      <c r="C13" s="16">
        <v>1750000</v>
      </c>
      <c r="D13" s="7" t="s">
        <v>329</v>
      </c>
      <c r="E13" s="26" t="s">
        <v>50</v>
      </c>
      <c r="F13" s="52"/>
      <c r="G13" s="7"/>
      <c r="H13" s="16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37">
        <v>43970</v>
      </c>
      <c r="B14" s="7" t="s">
        <v>232</v>
      </c>
      <c r="C14" s="16">
        <v>33645000</v>
      </c>
      <c r="D14" s="7" t="s">
        <v>107</v>
      </c>
      <c r="E14" s="26" t="s">
        <v>50</v>
      </c>
      <c r="F14" s="52"/>
      <c r="G14" s="7"/>
      <c r="H14" s="16"/>
      <c r="I14" s="7"/>
      <c r="J14" s="15"/>
      <c r="K14" s="28"/>
      <c r="L14" s="106"/>
      <c r="M14" s="13"/>
      <c r="N14" s="7"/>
      <c r="O14" s="30"/>
      <c r="P14" s="33"/>
      <c r="Q14" s="7"/>
      <c r="R14" s="16"/>
      <c r="S14" s="7"/>
      <c r="T14" s="26"/>
    </row>
    <row r="15" spans="1:20" x14ac:dyDescent="0.25">
      <c r="A15" s="54" t="s">
        <v>309</v>
      </c>
      <c r="B15" s="10"/>
      <c r="C15" s="62">
        <f>SUM(C5:C14)</f>
        <v>111138880</v>
      </c>
      <c r="D15" s="10"/>
      <c r="E15" s="27"/>
      <c r="F15" s="53"/>
      <c r="G15" s="10"/>
      <c r="H15" s="62">
        <f>SUM(H5:H14)</f>
        <v>640000</v>
      </c>
      <c r="I15" s="10"/>
      <c r="J15" s="1"/>
      <c r="K15" s="34"/>
      <c r="L15" s="10"/>
      <c r="M15" s="62">
        <f>SUM(M5:M14)</f>
        <v>12681643</v>
      </c>
      <c r="N15" s="10"/>
      <c r="O15" s="27"/>
      <c r="P15" s="34"/>
      <c r="Q15" s="10"/>
      <c r="R15" s="62">
        <f>SUM(R5:R14)</f>
        <v>7150000</v>
      </c>
      <c r="S15" s="10"/>
      <c r="T15" s="27"/>
    </row>
    <row r="16" spans="1:20" x14ac:dyDescent="0.25">
      <c r="A16" s="37">
        <v>43984</v>
      </c>
      <c r="B16" s="7" t="s">
        <v>150</v>
      </c>
      <c r="C16" s="16">
        <v>9714000</v>
      </c>
      <c r="D16" s="7" t="s">
        <v>157</v>
      </c>
      <c r="E16" s="26" t="s">
        <v>50</v>
      </c>
      <c r="F16" s="52">
        <v>43983</v>
      </c>
      <c r="G16" s="7" t="s">
        <v>213</v>
      </c>
      <c r="H16" s="16">
        <v>3996000</v>
      </c>
      <c r="I16" s="7"/>
      <c r="J16" s="15"/>
      <c r="K16" s="28"/>
      <c r="L16" s="106"/>
      <c r="M16" s="13"/>
      <c r="N16" s="7"/>
      <c r="O16" s="30"/>
      <c r="P16" s="52">
        <v>44002</v>
      </c>
      <c r="Q16" s="7" t="s">
        <v>161</v>
      </c>
      <c r="R16" s="16">
        <v>89300</v>
      </c>
      <c r="S16" s="7" t="s">
        <v>162</v>
      </c>
      <c r="T16" s="15" t="s">
        <v>50</v>
      </c>
    </row>
    <row r="17" spans="1:20" x14ac:dyDescent="0.25">
      <c r="A17" s="37">
        <v>43984</v>
      </c>
      <c r="B17" s="7" t="s">
        <v>151</v>
      </c>
      <c r="C17" s="16">
        <v>3423750</v>
      </c>
      <c r="D17" s="7" t="s">
        <v>160</v>
      </c>
      <c r="E17" s="26" t="s">
        <v>50</v>
      </c>
      <c r="F17" s="52">
        <v>43990</v>
      </c>
      <c r="G17" s="7" t="s">
        <v>214</v>
      </c>
      <c r="H17" s="16">
        <v>1700000</v>
      </c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>
        <v>43991</v>
      </c>
      <c r="B18" s="7" t="s">
        <v>152</v>
      </c>
      <c r="C18" s="16">
        <v>2350000</v>
      </c>
      <c r="D18" s="7" t="s">
        <v>160</v>
      </c>
      <c r="E18" s="26" t="s">
        <v>50</v>
      </c>
      <c r="F18" s="52">
        <v>43997</v>
      </c>
      <c r="G18" s="7" t="s">
        <v>215</v>
      </c>
      <c r="H18" s="16">
        <v>1280000</v>
      </c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>
        <v>43994</v>
      </c>
      <c r="B19" s="7" t="s">
        <v>153</v>
      </c>
      <c r="C19" s="16">
        <v>44872000</v>
      </c>
      <c r="D19" s="7" t="s">
        <v>96</v>
      </c>
      <c r="E19" s="26" t="s">
        <v>50</v>
      </c>
      <c r="F19" s="52">
        <v>44004</v>
      </c>
      <c r="G19" s="7" t="s">
        <v>216</v>
      </c>
      <c r="H19" s="16">
        <v>810000</v>
      </c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>
        <v>43994</v>
      </c>
      <c r="B20" s="7" t="s">
        <v>154</v>
      </c>
      <c r="C20" s="16">
        <v>22641000</v>
      </c>
      <c r="D20" s="7" t="s">
        <v>158</v>
      </c>
      <c r="E20" s="26" t="s">
        <v>50</v>
      </c>
      <c r="F20" s="52">
        <v>44011</v>
      </c>
      <c r="G20" s="7" t="s">
        <v>217</v>
      </c>
      <c r="H20" s="16">
        <v>320000</v>
      </c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>
        <v>43994</v>
      </c>
      <c r="B21" s="7" t="s">
        <v>155</v>
      </c>
      <c r="C21" s="16">
        <v>28517050</v>
      </c>
      <c r="D21" s="7" t="s">
        <v>159</v>
      </c>
      <c r="E21" s="26" t="s">
        <v>50</v>
      </c>
      <c r="F21" s="52"/>
      <c r="G21" s="7"/>
      <c r="H21" s="16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>
        <v>44004</v>
      </c>
      <c r="B22" s="7" t="s">
        <v>156</v>
      </c>
      <c r="C22" s="16">
        <v>26858900</v>
      </c>
      <c r="D22" s="7" t="s">
        <v>95</v>
      </c>
      <c r="E22" s="26" t="s">
        <v>50</v>
      </c>
      <c r="F22" s="52"/>
      <c r="G22" s="7"/>
      <c r="H22" s="16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>
        <v>44009</v>
      </c>
      <c r="B23" s="7" t="s">
        <v>136</v>
      </c>
      <c r="C23" s="16">
        <v>13711400</v>
      </c>
      <c r="D23" s="7" t="s">
        <v>98</v>
      </c>
      <c r="E23" s="26" t="s">
        <v>54</v>
      </c>
      <c r="F23" s="52"/>
      <c r="G23" s="7"/>
      <c r="H23" s="16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>
        <v>44011</v>
      </c>
      <c r="B24" s="7" t="s">
        <v>15</v>
      </c>
      <c r="C24" s="16">
        <v>24932000</v>
      </c>
      <c r="D24" s="7" t="s">
        <v>107</v>
      </c>
      <c r="E24" s="26" t="s">
        <v>50</v>
      </c>
      <c r="F24" s="52"/>
      <c r="G24" s="7"/>
      <c r="H24" s="16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54" t="s">
        <v>110</v>
      </c>
      <c r="B25" s="10"/>
      <c r="C25" s="62">
        <f>SUM(C16:C24)</f>
        <v>177020100</v>
      </c>
      <c r="D25" s="10"/>
      <c r="E25" s="27"/>
      <c r="F25" s="53"/>
      <c r="G25" s="10"/>
      <c r="H25" s="62">
        <f>SUM(H16:H24)</f>
        <v>8106000</v>
      </c>
      <c r="I25" s="10"/>
      <c r="J25" s="1"/>
      <c r="K25" s="34"/>
      <c r="L25" s="10"/>
      <c r="M25" s="62">
        <f>SUM(M16:M24)</f>
        <v>0</v>
      </c>
      <c r="N25" s="10"/>
      <c r="O25" s="27"/>
      <c r="P25" s="34"/>
      <c r="Q25" s="10"/>
      <c r="R25" s="62">
        <f>SUM(R16:R24)</f>
        <v>89300</v>
      </c>
      <c r="S25" s="10"/>
      <c r="T25" s="27"/>
    </row>
    <row r="26" spans="1:20" x14ac:dyDescent="0.25">
      <c r="A26" s="37">
        <v>44016</v>
      </c>
      <c r="B26" s="7" t="s">
        <v>232</v>
      </c>
      <c r="C26" s="16">
        <v>39846000</v>
      </c>
      <c r="D26" s="7" t="s">
        <v>160</v>
      </c>
      <c r="E26" s="26" t="s">
        <v>50</v>
      </c>
      <c r="F26" s="52">
        <v>44018</v>
      </c>
      <c r="G26" s="7" t="s">
        <v>519</v>
      </c>
      <c r="H26" s="16">
        <v>320000</v>
      </c>
      <c r="I26" s="7"/>
      <c r="J26" s="15" t="s">
        <v>50</v>
      </c>
      <c r="K26" s="33"/>
      <c r="L26" s="7"/>
      <c r="M26" s="16"/>
      <c r="N26" s="7"/>
      <c r="O26" s="26"/>
      <c r="P26" s="33">
        <v>44022</v>
      </c>
      <c r="Q26" s="7" t="s">
        <v>524</v>
      </c>
      <c r="R26" s="16">
        <v>526000</v>
      </c>
      <c r="S26" s="7" t="s">
        <v>162</v>
      </c>
      <c r="T26" s="26" t="s">
        <v>50</v>
      </c>
    </row>
    <row r="27" spans="1:20" x14ac:dyDescent="0.25">
      <c r="A27" s="37">
        <v>44022</v>
      </c>
      <c r="B27" s="7" t="s">
        <v>523</v>
      </c>
      <c r="C27" s="16">
        <v>11236000</v>
      </c>
      <c r="D27" s="7" t="s">
        <v>160</v>
      </c>
      <c r="E27" s="26" t="s">
        <v>50</v>
      </c>
      <c r="F27" s="52"/>
      <c r="G27" s="7"/>
      <c r="H27" s="16"/>
      <c r="I27" s="7"/>
      <c r="J27" s="15"/>
      <c r="K27" s="33"/>
      <c r="L27" s="7"/>
      <c r="M27" s="16"/>
      <c r="N27" s="7"/>
      <c r="O27" s="26"/>
      <c r="P27" s="33">
        <v>44035</v>
      </c>
      <c r="Q27" s="7" t="s">
        <v>297</v>
      </c>
      <c r="R27" s="16">
        <v>10640000</v>
      </c>
      <c r="S27" s="7" t="s">
        <v>526</v>
      </c>
      <c r="T27" s="26" t="s">
        <v>50</v>
      </c>
    </row>
    <row r="28" spans="1:20" x14ac:dyDescent="0.25">
      <c r="A28" s="37"/>
      <c r="B28" s="7"/>
      <c r="C28" s="16"/>
      <c r="D28" s="7"/>
      <c r="E28" s="26"/>
      <c r="F28" s="52"/>
      <c r="G28" s="7"/>
      <c r="H28" s="16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7"/>
      <c r="B29" s="7"/>
      <c r="C29" s="16"/>
      <c r="D29" s="7"/>
      <c r="E29" s="26"/>
      <c r="F29" s="52"/>
      <c r="G29" s="7"/>
      <c r="H29" s="16"/>
      <c r="I29" s="7"/>
      <c r="J29" s="15"/>
      <c r="K29" s="33"/>
      <c r="L29" s="7"/>
      <c r="M29" s="16"/>
      <c r="N29" s="7"/>
      <c r="O29" s="26"/>
      <c r="P29" s="33"/>
      <c r="Q29" s="7"/>
      <c r="R29" s="16"/>
      <c r="S29" s="7"/>
      <c r="T29" s="26"/>
    </row>
    <row r="30" spans="1:20" x14ac:dyDescent="0.25">
      <c r="A30" s="54" t="s">
        <v>511</v>
      </c>
      <c r="B30" s="10"/>
      <c r="C30" s="62">
        <f>SUM(C26:C29)</f>
        <v>51082000</v>
      </c>
      <c r="D30" s="10"/>
      <c r="E30" s="27"/>
      <c r="F30" s="53"/>
      <c r="G30" s="10"/>
      <c r="H30" s="62">
        <f>SUM(H26:H29)</f>
        <v>320000</v>
      </c>
      <c r="I30" s="10"/>
      <c r="J30" s="1"/>
      <c r="K30" s="34"/>
      <c r="L30" s="10"/>
      <c r="M30" s="62">
        <f>SUM(M21:M29)</f>
        <v>0</v>
      </c>
      <c r="N30" s="10"/>
      <c r="O30" s="27"/>
      <c r="P30" s="34"/>
      <c r="Q30" s="10"/>
      <c r="R30" s="62">
        <f>SUM(R26:R29)</f>
        <v>11166000</v>
      </c>
      <c r="S30" s="10"/>
      <c r="T30" s="27"/>
    </row>
    <row r="31" spans="1:20" x14ac:dyDescent="0.25">
      <c r="A31" s="37"/>
      <c r="B31" s="7"/>
      <c r="C31" s="16"/>
      <c r="D31" s="7"/>
      <c r="E31" s="26"/>
      <c r="F31" s="52"/>
      <c r="G31" s="7"/>
      <c r="H31" s="16"/>
      <c r="I31" s="7"/>
      <c r="J31" s="15"/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/>
      <c r="B32" s="7"/>
      <c r="C32" s="16"/>
      <c r="D32" s="7"/>
      <c r="E32" s="26"/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/>
      <c r="B33" s="7"/>
      <c r="C33" s="16"/>
      <c r="D33" s="7"/>
      <c r="E33" s="26"/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/>
      <c r="B34" s="7"/>
      <c r="C34" s="16"/>
      <c r="D34" s="7"/>
      <c r="E34" s="26"/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/>
      <c r="B35" s="7"/>
      <c r="C35" s="16"/>
      <c r="D35" s="7"/>
      <c r="E35" s="26"/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/>
      <c r="B36" s="7"/>
      <c r="C36" s="16"/>
      <c r="D36" s="7"/>
      <c r="E36" s="26"/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/>
      <c r="B37" s="7"/>
      <c r="C37" s="16"/>
      <c r="D37" s="7"/>
      <c r="E37" s="26"/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/>
      <c r="B38" s="7"/>
      <c r="C38" s="16"/>
      <c r="D38" s="7"/>
      <c r="E38" s="26"/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/>
      <c r="B39" s="7"/>
      <c r="C39" s="16"/>
      <c r="D39" s="7"/>
      <c r="E39" s="26"/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/>
      <c r="B40" s="7"/>
      <c r="C40" s="16"/>
      <c r="D40" s="7"/>
      <c r="E40" s="26"/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/>
      <c r="B41" s="7"/>
      <c r="C41" s="16"/>
      <c r="D41" s="7"/>
      <c r="E41" s="26"/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/>
      <c r="B42" s="7"/>
      <c r="C42" s="16"/>
      <c r="D42" s="7"/>
      <c r="E42" s="26"/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37"/>
      <c r="B43" s="7"/>
      <c r="C43" s="16"/>
      <c r="D43" s="7"/>
      <c r="E43" s="26"/>
      <c r="F43" s="52"/>
      <c r="G43" s="7"/>
      <c r="H43" s="16"/>
      <c r="I43" s="7"/>
      <c r="J43" s="15"/>
      <c r="K43" s="33"/>
      <c r="L43" s="7"/>
      <c r="M43" s="16"/>
      <c r="N43" s="7"/>
      <c r="O43" s="26"/>
      <c r="P43" s="33"/>
      <c r="Q43" s="7"/>
      <c r="R43" s="16"/>
      <c r="S43" s="7"/>
      <c r="T43" s="26"/>
    </row>
    <row r="44" spans="1:20" x14ac:dyDescent="0.25">
      <c r="A44" s="37"/>
      <c r="B44" s="7"/>
      <c r="C44" s="16"/>
      <c r="D44" s="7"/>
      <c r="E44" s="26"/>
      <c r="F44" s="52"/>
      <c r="G44" s="7"/>
      <c r="H44" s="16"/>
      <c r="I44" s="7"/>
      <c r="J44" s="15"/>
      <c r="K44" s="33"/>
      <c r="L44" s="7"/>
      <c r="M44" s="16"/>
      <c r="N44" s="7"/>
      <c r="O44" s="26"/>
      <c r="P44" s="33"/>
      <c r="Q44" s="7"/>
      <c r="R44" s="16"/>
      <c r="S44" s="7"/>
      <c r="T44" s="26"/>
    </row>
    <row r="45" spans="1:20" x14ac:dyDescent="0.25">
      <c r="A45" s="37"/>
      <c r="B45" s="7"/>
      <c r="C45" s="16"/>
      <c r="D45" s="7"/>
      <c r="E45" s="26"/>
      <c r="F45" s="52"/>
      <c r="G45" s="7"/>
      <c r="H45" s="16"/>
      <c r="I45" s="7"/>
      <c r="J45" s="15"/>
      <c r="K45" s="33"/>
      <c r="L45" s="7"/>
      <c r="M45" s="16"/>
      <c r="N45" s="7"/>
      <c r="O45" s="26"/>
      <c r="P45" s="33"/>
      <c r="Q45" s="7"/>
      <c r="R45" s="16"/>
      <c r="S45" s="7"/>
      <c r="T45" s="26"/>
    </row>
    <row r="46" spans="1:20" x14ac:dyDescent="0.25">
      <c r="A46" s="37"/>
      <c r="B46" s="7"/>
      <c r="C46" s="16"/>
      <c r="D46" s="7"/>
      <c r="E46" s="26"/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37"/>
      <c r="B47" s="7"/>
      <c r="C47" s="16"/>
      <c r="D47" s="7"/>
      <c r="E47" s="26"/>
      <c r="F47" s="52"/>
      <c r="G47" s="7"/>
      <c r="H47" s="16"/>
      <c r="I47" s="7"/>
      <c r="J47" s="15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38"/>
      <c r="B48" s="10"/>
      <c r="C48" s="11"/>
      <c r="D48" s="10"/>
      <c r="E48" s="27"/>
      <c r="F48" s="53"/>
      <c r="G48" s="10"/>
      <c r="H48" s="11"/>
      <c r="I48" s="10"/>
      <c r="J48" s="1"/>
      <c r="K48" s="34"/>
      <c r="L48" s="10"/>
      <c r="M48" s="11"/>
      <c r="N48" s="10"/>
      <c r="O48" s="27"/>
      <c r="P48" s="34"/>
      <c r="Q48" s="10"/>
      <c r="R48" s="11"/>
      <c r="S48" s="10"/>
      <c r="T48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B12" sqref="B12"/>
    </sheetView>
  </sheetViews>
  <sheetFormatPr defaultRowHeight="15" x14ac:dyDescent="0.25"/>
  <cols>
    <col min="1" max="1" width="13.140625" style="39" customWidth="1"/>
    <col min="2" max="2" width="30.28515625" bestFit="1" customWidth="1"/>
    <col min="3" max="3" width="17" style="4" customWidth="1"/>
    <col min="4" max="4" width="15.42578125" customWidth="1"/>
    <col min="5" max="5" width="7.140625" customWidth="1"/>
    <col min="6" max="6" width="10.42578125" customWidth="1"/>
    <col min="7" max="8" width="14.28515625" customWidth="1"/>
    <col min="9" max="9" width="12.28515625" customWidth="1"/>
    <col min="10" max="10" width="7.5703125" customWidth="1"/>
    <col min="11" max="11" width="11.7109375" style="35" customWidth="1"/>
    <col min="12" max="12" width="12.28515625" customWidth="1"/>
    <col min="13" max="13" width="13.5703125" style="4" customWidth="1"/>
    <col min="14" max="14" width="13.140625" customWidth="1"/>
    <col min="15" max="15" width="7.85546875" customWidth="1"/>
    <col min="16" max="16" width="9.140625" style="35"/>
    <col min="17" max="17" width="9.85546875" customWidth="1"/>
    <col min="18" max="18" width="9.140625" style="4"/>
    <col min="19" max="19" width="13.42578125" customWidth="1"/>
    <col min="20" max="20" width="7.140625" customWidth="1"/>
  </cols>
  <sheetData>
    <row r="2" spans="1:20" ht="21" x14ac:dyDescent="0.35">
      <c r="A2" s="269" t="s">
        <v>28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24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>
        <v>43978</v>
      </c>
      <c r="B5" s="3" t="s">
        <v>443</v>
      </c>
      <c r="C5" s="16">
        <v>119335327</v>
      </c>
      <c r="D5" s="3" t="s">
        <v>16</v>
      </c>
      <c r="E5" s="26" t="s">
        <v>54</v>
      </c>
      <c r="F5" s="15"/>
      <c r="G5" s="3"/>
      <c r="H5" s="15"/>
      <c r="I5" s="3"/>
      <c r="J5" s="15"/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309</v>
      </c>
      <c r="B6" s="10"/>
      <c r="C6" s="62">
        <f>SUM(C5:C5)</f>
        <v>119335327</v>
      </c>
      <c r="D6" s="10"/>
      <c r="E6" s="27"/>
      <c r="F6" s="1"/>
      <c r="G6" s="10"/>
      <c r="H6" s="62">
        <f>SUM(H5:H5)</f>
        <v>0</v>
      </c>
      <c r="I6" s="10"/>
      <c r="J6" s="1"/>
      <c r="K6" s="34"/>
      <c r="L6" s="10"/>
      <c r="M6" s="62">
        <f>SUM(M5:M5)</f>
        <v>0</v>
      </c>
      <c r="N6" s="10"/>
      <c r="O6" s="27"/>
      <c r="P6" s="34"/>
      <c r="Q6" s="10"/>
      <c r="R6" s="62">
        <f>SUM(R5:R5)</f>
        <v>0</v>
      </c>
      <c r="S6" s="10"/>
      <c r="T6" s="27"/>
    </row>
    <row r="7" spans="1:20" x14ac:dyDescent="0.25">
      <c r="A7" s="37">
        <v>44012</v>
      </c>
      <c r="B7" s="3" t="s">
        <v>115</v>
      </c>
      <c r="C7" s="16">
        <v>242939507</v>
      </c>
      <c r="D7" s="3" t="s">
        <v>16</v>
      </c>
      <c r="E7" s="26" t="s">
        <v>54</v>
      </c>
      <c r="F7" s="15"/>
      <c r="G7" s="3"/>
      <c r="H7" s="15"/>
      <c r="I7" s="3"/>
      <c r="J7" s="15"/>
      <c r="K7" s="28"/>
      <c r="L7" s="29"/>
      <c r="M7" s="13"/>
      <c r="N7" s="3"/>
      <c r="O7" s="30"/>
      <c r="P7" s="33"/>
      <c r="Q7" s="7"/>
      <c r="R7" s="16"/>
      <c r="S7" s="3"/>
      <c r="T7" s="26"/>
    </row>
    <row r="8" spans="1:20" x14ac:dyDescent="0.25">
      <c r="A8" s="54" t="s">
        <v>110</v>
      </c>
      <c r="B8" s="10"/>
      <c r="C8" s="62">
        <f>SUM(C7:C7)</f>
        <v>242939507</v>
      </c>
      <c r="D8" s="10"/>
      <c r="E8" s="27"/>
      <c r="F8" s="1"/>
      <c r="G8" s="10"/>
      <c r="H8" s="62">
        <f>SUM(H7:H7)</f>
        <v>0</v>
      </c>
      <c r="I8" s="10"/>
      <c r="J8" s="1"/>
      <c r="K8" s="34"/>
      <c r="L8" s="10"/>
      <c r="M8" s="62">
        <f>SUM(M7:M7)</f>
        <v>0</v>
      </c>
      <c r="N8" s="10"/>
      <c r="O8" s="27"/>
      <c r="P8" s="34"/>
      <c r="Q8" s="10"/>
      <c r="R8" s="62">
        <f>SUM(R7:R7)</f>
        <v>0</v>
      </c>
      <c r="S8" s="10"/>
      <c r="T8" s="27"/>
    </row>
    <row r="9" spans="1:20" x14ac:dyDescent="0.25">
      <c r="A9" s="37">
        <v>44035</v>
      </c>
      <c r="B9" s="7" t="s">
        <v>603</v>
      </c>
      <c r="C9" s="16">
        <v>7550000</v>
      </c>
      <c r="D9" s="7" t="s">
        <v>606</v>
      </c>
      <c r="E9" s="26" t="s">
        <v>50</v>
      </c>
      <c r="F9" s="15"/>
      <c r="G9" s="7"/>
      <c r="H9" s="15"/>
      <c r="I9" s="7"/>
      <c r="J9" s="15"/>
      <c r="K9" s="33"/>
      <c r="L9" s="7"/>
      <c r="M9" s="16"/>
      <c r="N9" s="7"/>
      <c r="O9" s="26"/>
      <c r="P9" s="33"/>
      <c r="Q9" s="7"/>
      <c r="R9" s="16"/>
      <c r="S9" s="7"/>
      <c r="T9" s="26"/>
    </row>
    <row r="10" spans="1:20" x14ac:dyDescent="0.25">
      <c r="A10" s="37">
        <v>44039</v>
      </c>
      <c r="B10" s="7" t="s">
        <v>604</v>
      </c>
      <c r="C10" s="16">
        <v>400000</v>
      </c>
      <c r="D10" s="7" t="s">
        <v>607</v>
      </c>
      <c r="E10" s="26" t="s">
        <v>50</v>
      </c>
      <c r="F10" s="15"/>
      <c r="G10" s="7"/>
      <c r="H10" s="15"/>
      <c r="I10" s="7"/>
      <c r="J10" s="15"/>
      <c r="K10" s="33"/>
      <c r="L10" s="7"/>
      <c r="M10" s="16"/>
      <c r="N10" s="7"/>
      <c r="O10" s="26"/>
      <c r="P10" s="33"/>
      <c r="Q10" s="7"/>
      <c r="R10" s="16"/>
      <c r="S10" s="7"/>
      <c r="T10" s="26"/>
    </row>
    <row r="11" spans="1:20" x14ac:dyDescent="0.25">
      <c r="A11" s="37">
        <v>44039</v>
      </c>
      <c r="B11" s="7" t="s">
        <v>604</v>
      </c>
      <c r="C11" s="16">
        <v>900000</v>
      </c>
      <c r="D11" s="7" t="s">
        <v>305</v>
      </c>
      <c r="E11" s="26" t="s">
        <v>50</v>
      </c>
      <c r="F11" s="15"/>
      <c r="G11" s="7"/>
      <c r="H11" s="15"/>
      <c r="I11" s="7"/>
      <c r="J11" s="15"/>
      <c r="K11" s="33"/>
      <c r="L11" s="7"/>
      <c r="M11" s="16"/>
      <c r="N11" s="7"/>
      <c r="O11" s="26"/>
      <c r="P11" s="33"/>
      <c r="Q11" s="7"/>
      <c r="R11" s="16"/>
      <c r="S11" s="7"/>
      <c r="T11" s="26"/>
    </row>
    <row r="12" spans="1:20" x14ac:dyDescent="0.25">
      <c r="A12" s="37">
        <v>44039</v>
      </c>
      <c r="B12" s="7" t="s">
        <v>605</v>
      </c>
      <c r="C12" s="16">
        <v>2000000</v>
      </c>
      <c r="D12" s="7" t="s">
        <v>146</v>
      </c>
      <c r="E12" s="26" t="s">
        <v>50</v>
      </c>
      <c r="F12" s="15"/>
      <c r="G12" s="7"/>
      <c r="H12" s="15"/>
      <c r="I12" s="7"/>
      <c r="J12" s="15"/>
      <c r="K12" s="33"/>
      <c r="L12" s="7"/>
      <c r="M12" s="16"/>
      <c r="N12" s="7"/>
      <c r="O12" s="26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15"/>
      <c r="G13" s="7"/>
      <c r="H13" s="15"/>
      <c r="I13" s="7"/>
      <c r="J13" s="15"/>
      <c r="K13" s="33"/>
      <c r="L13" s="7"/>
      <c r="M13" s="16"/>
      <c r="N13" s="7"/>
      <c r="O13" s="26"/>
      <c r="P13" s="33"/>
      <c r="Q13" s="7"/>
      <c r="R13" s="16"/>
      <c r="S13" s="7"/>
      <c r="T13" s="26"/>
    </row>
    <row r="14" spans="1:20" x14ac:dyDescent="0.25">
      <c r="A14" s="54" t="s">
        <v>511</v>
      </c>
      <c r="B14" s="10"/>
      <c r="C14" s="62">
        <f>SUM(C9:C13)</f>
        <v>10850000</v>
      </c>
      <c r="D14" s="10"/>
      <c r="E14" s="27"/>
      <c r="F14" s="1"/>
      <c r="G14" s="10"/>
      <c r="H14" s="62">
        <f>SUM(H9:H13)</f>
        <v>0</v>
      </c>
      <c r="I14" s="10"/>
      <c r="J14" s="1"/>
      <c r="K14" s="34"/>
      <c r="L14" s="10"/>
      <c r="M14" s="62">
        <f>SUM(M9:M13)</f>
        <v>0</v>
      </c>
      <c r="N14" s="10"/>
      <c r="O14" s="27"/>
      <c r="P14" s="34"/>
      <c r="Q14" s="10"/>
      <c r="R14" s="62">
        <f>SUM(R9:R13)</f>
        <v>0</v>
      </c>
      <c r="S14" s="10"/>
      <c r="T14" s="27"/>
    </row>
    <row r="15" spans="1:20" x14ac:dyDescent="0.25">
      <c r="A15" s="37"/>
      <c r="B15" s="7"/>
      <c r="C15" s="16"/>
      <c r="D15" s="7"/>
      <c r="E15" s="26"/>
      <c r="F15" s="15"/>
      <c r="G15" s="7"/>
      <c r="H15" s="15"/>
      <c r="I15" s="7"/>
      <c r="J15" s="15"/>
      <c r="K15" s="33"/>
      <c r="L15" s="7"/>
      <c r="M15" s="16"/>
      <c r="N15" s="7"/>
      <c r="O15" s="26"/>
      <c r="P15" s="33"/>
      <c r="Q15" s="7"/>
      <c r="R15" s="16"/>
      <c r="S15" s="7"/>
      <c r="T15" s="26"/>
    </row>
    <row r="16" spans="1:20" x14ac:dyDescent="0.25">
      <c r="A16" s="37"/>
      <c r="B16" s="7"/>
      <c r="C16" s="16"/>
      <c r="D16" s="7"/>
      <c r="E16" s="26"/>
      <c r="F16" s="15"/>
      <c r="G16" s="7"/>
      <c r="H16" s="15"/>
      <c r="I16" s="7"/>
      <c r="J16" s="15"/>
      <c r="K16" s="33"/>
      <c r="L16" s="7"/>
      <c r="M16" s="16"/>
      <c r="N16" s="7"/>
      <c r="O16" s="26"/>
      <c r="P16" s="33"/>
      <c r="Q16" s="7"/>
      <c r="R16" s="16"/>
      <c r="S16" s="7"/>
      <c r="T16" s="26"/>
    </row>
    <row r="17" spans="1:20" x14ac:dyDescent="0.25">
      <c r="A17" s="37"/>
      <c r="B17" s="7"/>
      <c r="C17" s="16"/>
      <c r="D17" s="7"/>
      <c r="E17" s="26"/>
      <c r="F17" s="15"/>
      <c r="G17" s="7"/>
      <c r="H17" s="15"/>
      <c r="I17" s="7"/>
      <c r="J17" s="15"/>
      <c r="K17" s="33"/>
      <c r="L17" s="7"/>
      <c r="M17" s="16"/>
      <c r="N17" s="7"/>
      <c r="O17" s="26"/>
      <c r="P17" s="33"/>
      <c r="Q17" s="7"/>
      <c r="R17" s="16"/>
      <c r="S17" s="7"/>
      <c r="T17" s="26"/>
    </row>
    <row r="18" spans="1:20" x14ac:dyDescent="0.25">
      <c r="A18" s="37"/>
      <c r="B18" s="7"/>
      <c r="C18" s="16"/>
      <c r="D18" s="7"/>
      <c r="E18" s="26"/>
      <c r="F18" s="15"/>
      <c r="G18" s="7"/>
      <c r="H18" s="15"/>
      <c r="I18" s="7"/>
      <c r="J18" s="15"/>
      <c r="K18" s="33"/>
      <c r="L18" s="7"/>
      <c r="M18" s="16"/>
      <c r="N18" s="7"/>
      <c r="O18" s="26"/>
      <c r="P18" s="33"/>
      <c r="Q18" s="7"/>
      <c r="R18" s="16"/>
      <c r="S18" s="7"/>
      <c r="T18" s="26"/>
    </row>
    <row r="19" spans="1:20" x14ac:dyDescent="0.25">
      <c r="A19" s="37"/>
      <c r="B19" s="7"/>
      <c r="C19" s="16"/>
      <c r="D19" s="7"/>
      <c r="E19" s="26"/>
      <c r="F19" s="15"/>
      <c r="G19" s="7"/>
      <c r="H19" s="15"/>
      <c r="I19" s="7"/>
      <c r="J19" s="15"/>
      <c r="K19" s="33"/>
      <c r="L19" s="7"/>
      <c r="M19" s="16"/>
      <c r="N19" s="7"/>
      <c r="O19" s="26"/>
      <c r="P19" s="33"/>
      <c r="Q19" s="7"/>
      <c r="R19" s="16"/>
      <c r="S19" s="7"/>
      <c r="T19" s="26"/>
    </row>
    <row r="20" spans="1:20" x14ac:dyDescent="0.25">
      <c r="A20" s="37"/>
      <c r="B20" s="7"/>
      <c r="C20" s="16"/>
      <c r="D20" s="7"/>
      <c r="E20" s="26"/>
      <c r="F20" s="15"/>
      <c r="G20" s="7"/>
      <c r="H20" s="15"/>
      <c r="I20" s="7"/>
      <c r="J20" s="15"/>
      <c r="K20" s="33"/>
      <c r="L20" s="7"/>
      <c r="M20" s="16"/>
      <c r="N20" s="7"/>
      <c r="O20" s="26"/>
      <c r="P20" s="33"/>
      <c r="Q20" s="7"/>
      <c r="R20" s="16"/>
      <c r="S20" s="7"/>
      <c r="T20" s="26"/>
    </row>
    <row r="21" spans="1:20" x14ac:dyDescent="0.25">
      <c r="A21" s="37"/>
      <c r="B21" s="7"/>
      <c r="C21" s="16"/>
      <c r="D21" s="7"/>
      <c r="E21" s="26"/>
      <c r="F21" s="15"/>
      <c r="G21" s="7"/>
      <c r="H21" s="15"/>
      <c r="I21" s="7"/>
      <c r="J21" s="15"/>
      <c r="K21" s="33"/>
      <c r="L21" s="7"/>
      <c r="M21" s="16"/>
      <c r="N21" s="7"/>
      <c r="O21" s="26"/>
      <c r="P21" s="33"/>
      <c r="Q21" s="7"/>
      <c r="R21" s="16"/>
      <c r="S21" s="7"/>
      <c r="T21" s="26"/>
    </row>
    <row r="22" spans="1:20" x14ac:dyDescent="0.25">
      <c r="A22" s="37"/>
      <c r="B22" s="7"/>
      <c r="C22" s="16"/>
      <c r="D22" s="7"/>
      <c r="E22" s="26"/>
      <c r="F22" s="15"/>
      <c r="G22" s="7"/>
      <c r="H22" s="15"/>
      <c r="I22" s="7"/>
      <c r="J22" s="15"/>
      <c r="K22" s="33"/>
      <c r="L22" s="7"/>
      <c r="M22" s="16"/>
      <c r="N22" s="7"/>
      <c r="O22" s="26"/>
      <c r="P22" s="33"/>
      <c r="Q22" s="7"/>
      <c r="R22" s="16"/>
      <c r="S22" s="7"/>
      <c r="T22" s="26"/>
    </row>
    <row r="23" spans="1:20" x14ac:dyDescent="0.25">
      <c r="A23" s="37"/>
      <c r="B23" s="7"/>
      <c r="C23" s="16"/>
      <c r="D23" s="7"/>
      <c r="E23" s="26"/>
      <c r="F23" s="15"/>
      <c r="G23" s="7"/>
      <c r="H23" s="15"/>
      <c r="I23" s="7"/>
      <c r="J23" s="15"/>
      <c r="K23" s="33"/>
      <c r="L23" s="7"/>
      <c r="M23" s="16"/>
      <c r="N23" s="7"/>
      <c r="O23" s="26"/>
      <c r="P23" s="33"/>
      <c r="Q23" s="7"/>
      <c r="R23" s="16"/>
      <c r="S23" s="7"/>
      <c r="T23" s="26"/>
    </row>
    <row r="24" spans="1:20" x14ac:dyDescent="0.25">
      <c r="A24" s="37"/>
      <c r="B24" s="7"/>
      <c r="C24" s="16"/>
      <c r="D24" s="7"/>
      <c r="E24" s="26"/>
      <c r="F24" s="15"/>
      <c r="G24" s="7"/>
      <c r="H24" s="15"/>
      <c r="I24" s="7"/>
      <c r="J24" s="15"/>
      <c r="K24" s="33"/>
      <c r="L24" s="7"/>
      <c r="M24" s="16"/>
      <c r="N24" s="7"/>
      <c r="O24" s="26"/>
      <c r="P24" s="33"/>
      <c r="Q24" s="7"/>
      <c r="R24" s="16"/>
      <c r="S24" s="7"/>
      <c r="T24" s="26"/>
    </row>
    <row r="25" spans="1:20" x14ac:dyDescent="0.25">
      <c r="A25" s="37"/>
      <c r="B25" s="7"/>
      <c r="C25" s="16"/>
      <c r="D25" s="7"/>
      <c r="E25" s="26"/>
      <c r="F25" s="15"/>
      <c r="G25" s="7"/>
      <c r="H25" s="15"/>
      <c r="I25" s="7"/>
      <c r="J25" s="15"/>
      <c r="K25" s="33"/>
      <c r="L25" s="7"/>
      <c r="M25" s="16"/>
      <c r="N25" s="7"/>
      <c r="O25" s="26"/>
      <c r="P25" s="33"/>
      <c r="Q25" s="7"/>
      <c r="R25" s="16"/>
      <c r="S25" s="7"/>
      <c r="T25" s="26"/>
    </row>
    <row r="26" spans="1:20" x14ac:dyDescent="0.25">
      <c r="A26" s="37"/>
      <c r="B26" s="7"/>
      <c r="C26" s="16"/>
      <c r="D26" s="7"/>
      <c r="E26" s="26"/>
      <c r="F26" s="15"/>
      <c r="G26" s="7"/>
      <c r="H26" s="15"/>
      <c r="I26" s="7"/>
      <c r="J26" s="15"/>
      <c r="K26" s="33"/>
      <c r="L26" s="7"/>
      <c r="M26" s="16"/>
      <c r="N26" s="7"/>
      <c r="O26" s="26"/>
      <c r="P26" s="33"/>
      <c r="Q26" s="7"/>
      <c r="R26" s="16"/>
      <c r="S26" s="7"/>
      <c r="T26" s="26"/>
    </row>
    <row r="27" spans="1:20" x14ac:dyDescent="0.25">
      <c r="A27" s="37"/>
      <c r="B27" s="7"/>
      <c r="C27" s="16"/>
      <c r="D27" s="7"/>
      <c r="E27" s="26"/>
      <c r="F27" s="15"/>
      <c r="G27" s="7"/>
      <c r="H27" s="15"/>
      <c r="I27" s="7"/>
      <c r="J27" s="15"/>
      <c r="K27" s="33"/>
      <c r="L27" s="7"/>
      <c r="M27" s="16"/>
      <c r="N27" s="7"/>
      <c r="O27" s="26"/>
      <c r="P27" s="33"/>
      <c r="Q27" s="7"/>
      <c r="R27" s="16"/>
      <c r="S27" s="7"/>
      <c r="T27" s="26"/>
    </row>
    <row r="28" spans="1:20" x14ac:dyDescent="0.25">
      <c r="A28" s="37"/>
      <c r="B28" s="7"/>
      <c r="C28" s="16"/>
      <c r="D28" s="7"/>
      <c r="E28" s="26"/>
      <c r="F28" s="15"/>
      <c r="G28" s="7"/>
      <c r="H28" s="15"/>
      <c r="I28" s="7"/>
      <c r="J28" s="15"/>
      <c r="K28" s="33"/>
      <c r="L28" s="7"/>
      <c r="M28" s="16"/>
      <c r="N28" s="7"/>
      <c r="O28" s="26"/>
      <c r="P28" s="33"/>
      <c r="Q28" s="7"/>
      <c r="R28" s="16"/>
      <c r="S28" s="7"/>
      <c r="T28" s="26"/>
    </row>
    <row r="29" spans="1:20" x14ac:dyDescent="0.25">
      <c r="A29" s="38"/>
      <c r="B29" s="10"/>
      <c r="C29" s="11"/>
      <c r="D29" s="10"/>
      <c r="E29" s="27"/>
      <c r="F29" s="1"/>
      <c r="G29" s="10"/>
      <c r="H29" s="1"/>
      <c r="I29" s="10"/>
      <c r="J29" s="1"/>
      <c r="K29" s="34"/>
      <c r="L29" s="10"/>
      <c r="M29" s="11"/>
      <c r="N29" s="10"/>
      <c r="O29" s="27"/>
      <c r="P29" s="34"/>
      <c r="Q29" s="10"/>
      <c r="R29" s="11"/>
      <c r="S29" s="10"/>
      <c r="T29" s="27"/>
    </row>
  </sheetData>
  <mergeCells count="5">
    <mergeCell ref="A3:E3"/>
    <mergeCell ref="K3:O3"/>
    <mergeCell ref="P3:T3"/>
    <mergeCell ref="F3:J3"/>
    <mergeCell ref="A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"/>
  <sheetViews>
    <sheetView topLeftCell="A15" workbookViewId="0">
      <selection activeCell="L21" sqref="L21"/>
    </sheetView>
  </sheetViews>
  <sheetFormatPr defaultRowHeight="15" x14ac:dyDescent="0.25"/>
  <cols>
    <col min="1" max="1" width="11.7109375" style="39" customWidth="1"/>
    <col min="2" max="2" width="41" customWidth="1"/>
    <col min="3" max="3" width="15.140625" style="4" customWidth="1"/>
    <col min="4" max="4" width="15.42578125" customWidth="1"/>
    <col min="5" max="5" width="7.7109375" customWidth="1"/>
    <col min="6" max="6" width="11.85546875" style="35" customWidth="1"/>
    <col min="7" max="7" width="11.5703125" customWidth="1"/>
    <col min="8" max="8" width="14.28515625" style="4" customWidth="1"/>
    <col min="9" max="9" width="14.28515625" customWidth="1"/>
    <col min="10" max="10" width="7.5703125" customWidth="1"/>
    <col min="11" max="11" width="7.28515625" style="35" customWidth="1"/>
    <col min="12" max="12" width="13" customWidth="1"/>
    <col min="13" max="13" width="11.5703125" style="4" customWidth="1"/>
    <col min="14" max="14" width="10.42578125" customWidth="1"/>
    <col min="15" max="15" width="7.42578125" customWidth="1"/>
    <col min="16" max="16" width="11" style="35" customWidth="1"/>
    <col min="17" max="17" width="13.28515625" customWidth="1"/>
    <col min="18" max="18" width="15.28515625" style="4" customWidth="1"/>
    <col min="19" max="19" width="8.85546875" customWidth="1"/>
    <col min="20" max="20" width="6.85546875" customWidth="1"/>
  </cols>
  <sheetData>
    <row r="2" spans="1:20" ht="21" x14ac:dyDescent="0.35">
      <c r="A2" s="269" t="s">
        <v>88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91"/>
    </row>
    <row r="3" spans="1:20" x14ac:dyDescent="0.25">
      <c r="A3" s="270" t="s">
        <v>13</v>
      </c>
      <c r="B3" s="270"/>
      <c r="C3" s="270"/>
      <c r="D3" s="270"/>
      <c r="E3" s="270"/>
      <c r="F3" s="265" t="s">
        <v>148</v>
      </c>
      <c r="G3" s="265"/>
      <c r="H3" s="265"/>
      <c r="I3" s="265"/>
      <c r="J3" s="265"/>
      <c r="K3" s="268" t="s">
        <v>14</v>
      </c>
      <c r="L3" s="268"/>
      <c r="M3" s="268"/>
      <c r="N3" s="268"/>
      <c r="O3" s="268"/>
      <c r="P3" s="266" t="s">
        <v>48</v>
      </c>
      <c r="Q3" s="266"/>
      <c r="R3" s="266"/>
      <c r="S3" s="266"/>
      <c r="T3" s="266"/>
    </row>
    <row r="4" spans="1:20" ht="30.75" customHeight="1" x14ac:dyDescent="0.25">
      <c r="A4" s="32" t="s">
        <v>29</v>
      </c>
      <c r="B4" s="18" t="s">
        <v>44</v>
      </c>
      <c r="C4" s="31" t="s">
        <v>45</v>
      </c>
      <c r="D4" s="19" t="s">
        <v>47</v>
      </c>
      <c r="E4" s="19" t="s">
        <v>46</v>
      </c>
      <c r="F4" s="40" t="s">
        <v>29</v>
      </c>
      <c r="G4" s="24" t="s">
        <v>44</v>
      </c>
      <c r="H4" s="36" t="s">
        <v>45</v>
      </c>
      <c r="I4" s="25" t="s">
        <v>47</v>
      </c>
      <c r="J4" s="25" t="s">
        <v>46</v>
      </c>
      <c r="K4" s="20" t="s">
        <v>29</v>
      </c>
      <c r="L4" s="20" t="s">
        <v>44</v>
      </c>
      <c r="M4" s="20" t="s">
        <v>45</v>
      </c>
      <c r="N4" s="21" t="s">
        <v>47</v>
      </c>
      <c r="O4" s="21" t="s">
        <v>46</v>
      </c>
      <c r="P4" s="22" t="s">
        <v>29</v>
      </c>
      <c r="Q4" s="22" t="s">
        <v>44</v>
      </c>
      <c r="R4" s="48" t="s">
        <v>45</v>
      </c>
      <c r="S4" s="23" t="s">
        <v>47</v>
      </c>
      <c r="T4" s="23" t="s">
        <v>46</v>
      </c>
    </row>
    <row r="5" spans="1:20" x14ac:dyDescent="0.25">
      <c r="A5" s="37"/>
      <c r="B5" s="3"/>
      <c r="C5" s="16"/>
      <c r="D5" s="3"/>
      <c r="E5" s="26"/>
      <c r="F5" s="52"/>
      <c r="G5" s="3" t="s">
        <v>501</v>
      </c>
      <c r="H5" s="16">
        <v>1950000</v>
      </c>
      <c r="I5" s="3"/>
      <c r="J5" s="15" t="s">
        <v>66</v>
      </c>
      <c r="K5" s="28"/>
      <c r="L5" s="29"/>
      <c r="M5" s="13"/>
      <c r="N5" s="3"/>
      <c r="O5" s="30"/>
      <c r="P5" s="33"/>
      <c r="Q5" s="7"/>
      <c r="R5" s="16"/>
      <c r="S5" s="3"/>
      <c r="T5" s="26"/>
    </row>
    <row r="6" spans="1:20" x14ac:dyDescent="0.25">
      <c r="A6" s="54" t="s">
        <v>257</v>
      </c>
      <c r="B6" s="10"/>
      <c r="C6" s="62"/>
      <c r="D6" s="10"/>
      <c r="E6" s="27"/>
      <c r="F6" s="53"/>
      <c r="G6" s="10"/>
      <c r="H6" s="62">
        <f>H5</f>
        <v>1950000</v>
      </c>
      <c r="I6" s="10"/>
      <c r="J6" s="1"/>
      <c r="K6" s="34"/>
      <c r="L6" s="10"/>
      <c r="M6" s="62"/>
      <c r="N6" s="10"/>
      <c r="O6" s="27"/>
      <c r="P6" s="34"/>
      <c r="Q6" s="10"/>
      <c r="R6" s="62"/>
      <c r="S6" s="10"/>
      <c r="T6" s="27"/>
    </row>
    <row r="7" spans="1:20" x14ac:dyDescent="0.25">
      <c r="A7" s="37"/>
      <c r="B7" s="7"/>
      <c r="C7" s="16"/>
      <c r="D7" s="7"/>
      <c r="E7" s="26"/>
      <c r="F7" s="52"/>
      <c r="G7" s="7" t="s">
        <v>501</v>
      </c>
      <c r="H7" s="16">
        <v>4500000</v>
      </c>
      <c r="I7" s="7"/>
      <c r="J7" s="15" t="s">
        <v>66</v>
      </c>
      <c r="K7" s="28"/>
      <c r="L7" s="106"/>
      <c r="M7" s="13"/>
      <c r="N7" s="7"/>
      <c r="O7" s="30"/>
      <c r="P7" s="33"/>
      <c r="Q7" s="7"/>
      <c r="R7" s="16"/>
      <c r="S7" s="7"/>
      <c r="T7" s="26"/>
    </row>
    <row r="8" spans="1:20" x14ac:dyDescent="0.25">
      <c r="A8" s="37"/>
      <c r="B8" s="7"/>
      <c r="C8" s="16"/>
      <c r="D8" s="7"/>
      <c r="E8" s="26"/>
      <c r="F8" s="52"/>
      <c r="G8" s="7" t="s">
        <v>565</v>
      </c>
      <c r="H8" s="16">
        <v>5950000</v>
      </c>
      <c r="I8" s="7"/>
      <c r="J8" s="15"/>
      <c r="K8" s="28"/>
      <c r="L8" s="106"/>
      <c r="M8" s="13"/>
      <c r="N8" s="7"/>
      <c r="O8" s="30"/>
      <c r="P8" s="33"/>
      <c r="Q8" s="7"/>
      <c r="R8" s="16"/>
      <c r="S8" s="7"/>
      <c r="T8" s="26"/>
    </row>
    <row r="9" spans="1:20" x14ac:dyDescent="0.25">
      <c r="A9" s="37"/>
      <c r="B9" s="7"/>
      <c r="C9" s="16"/>
      <c r="D9" s="7"/>
      <c r="E9" s="26"/>
      <c r="F9" s="52"/>
      <c r="G9" s="7" t="s">
        <v>567</v>
      </c>
      <c r="H9" s="16">
        <v>8550000</v>
      </c>
      <c r="I9" s="7"/>
      <c r="J9" s="15"/>
      <c r="K9" s="28"/>
      <c r="L9" s="106"/>
      <c r="M9" s="13"/>
      <c r="N9" s="7"/>
      <c r="O9" s="30"/>
      <c r="P9" s="33"/>
      <c r="Q9" s="7"/>
      <c r="R9" s="16"/>
      <c r="S9" s="7"/>
      <c r="T9" s="26"/>
    </row>
    <row r="10" spans="1:20" x14ac:dyDescent="0.25">
      <c r="A10" s="54" t="s">
        <v>290</v>
      </c>
      <c r="B10" s="10"/>
      <c r="C10" s="62"/>
      <c r="D10" s="10"/>
      <c r="E10" s="27"/>
      <c r="F10" s="53"/>
      <c r="G10" s="10"/>
      <c r="H10" s="62">
        <f>SUM(H7:H9)</f>
        <v>19000000</v>
      </c>
      <c r="I10" s="10"/>
      <c r="J10" s="1"/>
      <c r="K10" s="111"/>
      <c r="L10" s="112"/>
      <c r="M10" s="116"/>
      <c r="N10" s="10"/>
      <c r="O10" s="113"/>
      <c r="P10" s="34"/>
      <c r="Q10" s="10"/>
      <c r="R10" s="11"/>
      <c r="S10" s="10"/>
      <c r="T10" s="27"/>
    </row>
    <row r="11" spans="1:20" x14ac:dyDescent="0.25">
      <c r="A11" s="37"/>
      <c r="B11" s="7"/>
      <c r="C11" s="16"/>
      <c r="D11" s="7"/>
      <c r="E11" s="26"/>
      <c r="F11" s="52"/>
      <c r="G11" s="7" t="s">
        <v>564</v>
      </c>
      <c r="H11" s="16">
        <v>300000</v>
      </c>
      <c r="I11" s="7"/>
      <c r="J11" s="15" t="s">
        <v>66</v>
      </c>
      <c r="K11" s="28"/>
      <c r="L11" s="106"/>
      <c r="M11" s="13"/>
      <c r="N11" s="7"/>
      <c r="O11" s="30"/>
      <c r="P11" s="33"/>
      <c r="Q11" s="7"/>
      <c r="R11" s="16"/>
      <c r="S11" s="7"/>
      <c r="T11" s="26"/>
    </row>
    <row r="12" spans="1:20" x14ac:dyDescent="0.25">
      <c r="A12" s="37"/>
      <c r="B12" s="7"/>
      <c r="C12" s="16"/>
      <c r="D12" s="7"/>
      <c r="E12" s="26"/>
      <c r="F12" s="52"/>
      <c r="G12" s="7"/>
      <c r="H12" s="16"/>
      <c r="I12" s="7"/>
      <c r="J12" s="15"/>
      <c r="K12" s="28"/>
      <c r="L12" s="106"/>
      <c r="M12" s="13"/>
      <c r="N12" s="7"/>
      <c r="O12" s="30"/>
      <c r="P12" s="33"/>
      <c r="Q12" s="7"/>
      <c r="R12" s="16"/>
      <c r="S12" s="7"/>
      <c r="T12" s="26"/>
    </row>
    <row r="13" spans="1:20" x14ac:dyDescent="0.25">
      <c r="A13" s="37"/>
      <c r="B13" s="7"/>
      <c r="C13" s="16"/>
      <c r="D13" s="7"/>
      <c r="E13" s="26"/>
      <c r="F13" s="52"/>
      <c r="G13" s="7"/>
      <c r="H13" s="16"/>
      <c r="I13" s="7"/>
      <c r="J13" s="15"/>
      <c r="K13" s="28"/>
      <c r="L13" s="106"/>
      <c r="M13" s="13"/>
      <c r="N13" s="7"/>
      <c r="O13" s="30"/>
      <c r="P13" s="33"/>
      <c r="Q13" s="7"/>
      <c r="R13" s="16"/>
      <c r="S13" s="7"/>
      <c r="T13" s="26"/>
    </row>
    <row r="14" spans="1:20" x14ac:dyDescent="0.25">
      <c r="A14" s="54" t="s">
        <v>302</v>
      </c>
      <c r="B14" s="10"/>
      <c r="C14" s="62"/>
      <c r="D14" s="10"/>
      <c r="E14" s="27"/>
      <c r="F14" s="53"/>
      <c r="G14" s="10"/>
      <c r="H14" s="62">
        <f>SUM(H11:H13)</f>
        <v>300000</v>
      </c>
      <c r="I14" s="10"/>
      <c r="J14" s="1"/>
      <c r="K14" s="111"/>
      <c r="L14" s="112"/>
      <c r="M14" s="116"/>
      <c r="N14" s="10"/>
      <c r="O14" s="113"/>
      <c r="P14" s="34"/>
      <c r="Q14" s="10"/>
      <c r="R14" s="11"/>
      <c r="S14" s="10"/>
      <c r="T14" s="27"/>
    </row>
    <row r="15" spans="1:20" x14ac:dyDescent="0.25">
      <c r="A15" s="37">
        <v>43936</v>
      </c>
      <c r="B15" s="7" t="s">
        <v>454</v>
      </c>
      <c r="C15" s="16">
        <v>2530000</v>
      </c>
      <c r="D15" s="7" t="s">
        <v>61</v>
      </c>
      <c r="E15" s="26" t="s">
        <v>54</v>
      </c>
      <c r="F15" s="52">
        <v>43948</v>
      </c>
      <c r="G15" s="7" t="s">
        <v>506</v>
      </c>
      <c r="H15" s="16">
        <v>1118000</v>
      </c>
      <c r="I15" s="7"/>
      <c r="J15" s="15" t="s">
        <v>50</v>
      </c>
      <c r="K15" s="28"/>
      <c r="L15" s="106"/>
      <c r="M15" s="13"/>
      <c r="N15" s="7"/>
      <c r="O15" s="30"/>
      <c r="P15" s="33"/>
      <c r="Q15" s="7"/>
      <c r="R15" s="16"/>
      <c r="S15" s="7"/>
      <c r="T15" s="26"/>
    </row>
    <row r="16" spans="1:20" x14ac:dyDescent="0.25">
      <c r="A16" s="37">
        <v>43937</v>
      </c>
      <c r="B16" s="7" t="s">
        <v>23</v>
      </c>
      <c r="C16" s="16">
        <v>40064280</v>
      </c>
      <c r="D16" s="7" t="s">
        <v>328</v>
      </c>
      <c r="E16" s="26" t="s">
        <v>54</v>
      </c>
      <c r="F16" s="52"/>
      <c r="G16" s="7"/>
      <c r="H16" s="16"/>
      <c r="I16" s="7"/>
      <c r="J16" s="15"/>
      <c r="K16" s="28"/>
      <c r="L16" s="106"/>
      <c r="M16" s="13"/>
      <c r="N16" s="7"/>
      <c r="O16" s="30"/>
      <c r="P16" s="33"/>
      <c r="Q16" s="7"/>
      <c r="R16" s="16"/>
      <c r="S16" s="7"/>
      <c r="T16" s="26"/>
    </row>
    <row r="17" spans="1:20" x14ac:dyDescent="0.25">
      <c r="A17" s="37">
        <v>43938</v>
      </c>
      <c r="B17" s="7" t="s">
        <v>455</v>
      </c>
      <c r="C17" s="16">
        <v>24640286</v>
      </c>
      <c r="D17" s="7" t="s">
        <v>61</v>
      </c>
      <c r="E17" s="26" t="s">
        <v>54</v>
      </c>
      <c r="F17" s="52"/>
      <c r="G17" s="7"/>
      <c r="H17" s="16"/>
      <c r="I17" s="7"/>
      <c r="J17" s="15"/>
      <c r="K17" s="28"/>
      <c r="L17" s="106"/>
      <c r="M17" s="13"/>
      <c r="N17" s="7"/>
      <c r="O17" s="30"/>
      <c r="P17" s="33">
        <v>43943</v>
      </c>
      <c r="Q17" s="7" t="s">
        <v>458</v>
      </c>
      <c r="R17" s="16">
        <v>1375000</v>
      </c>
      <c r="S17" s="7" t="s">
        <v>254</v>
      </c>
      <c r="T17" s="26" t="s">
        <v>50</v>
      </c>
    </row>
    <row r="18" spans="1:20" x14ac:dyDescent="0.25">
      <c r="A18" s="37">
        <v>43938</v>
      </c>
      <c r="B18" s="7" t="s">
        <v>456</v>
      </c>
      <c r="C18" s="16">
        <v>20600000</v>
      </c>
      <c r="D18" s="7" t="s">
        <v>61</v>
      </c>
      <c r="E18" s="26" t="s">
        <v>50</v>
      </c>
      <c r="F18" s="52"/>
      <c r="G18" s="7"/>
      <c r="H18" s="16"/>
      <c r="I18" s="7"/>
      <c r="J18" s="15"/>
      <c r="K18" s="28"/>
      <c r="L18" s="106"/>
      <c r="M18" s="13"/>
      <c r="N18" s="7"/>
      <c r="O18" s="30"/>
      <c r="P18" s="33"/>
      <c r="Q18" s="7"/>
      <c r="R18" s="16"/>
      <c r="S18" s="7"/>
      <c r="T18" s="26"/>
    </row>
    <row r="19" spans="1:20" x14ac:dyDescent="0.25">
      <c r="A19" s="37">
        <v>43938</v>
      </c>
      <c r="B19" s="7" t="s">
        <v>15</v>
      </c>
      <c r="C19" s="16">
        <v>15615000</v>
      </c>
      <c r="D19" s="7" t="s">
        <v>61</v>
      </c>
      <c r="E19" s="26" t="s">
        <v>50</v>
      </c>
      <c r="F19" s="52"/>
      <c r="G19" s="7"/>
      <c r="H19" s="16"/>
      <c r="I19" s="7"/>
      <c r="J19" s="15"/>
      <c r="K19" s="28"/>
      <c r="L19" s="106"/>
      <c r="M19" s="13"/>
      <c r="N19" s="7"/>
      <c r="O19" s="30"/>
      <c r="P19" s="33"/>
      <c r="Q19" s="7"/>
      <c r="R19" s="16"/>
      <c r="S19" s="7"/>
      <c r="T19" s="26"/>
    </row>
    <row r="20" spans="1:20" x14ac:dyDescent="0.25">
      <c r="A20" s="37">
        <v>43939</v>
      </c>
      <c r="B20" s="7" t="s">
        <v>150</v>
      </c>
      <c r="C20" s="16">
        <v>19521600</v>
      </c>
      <c r="D20" s="7" t="s">
        <v>61</v>
      </c>
      <c r="E20" s="26" t="s">
        <v>54</v>
      </c>
      <c r="F20" s="52"/>
      <c r="G20" s="7"/>
      <c r="H20" s="16"/>
      <c r="I20" s="7"/>
      <c r="J20" s="15"/>
      <c r="K20" s="28"/>
      <c r="L20" s="106"/>
      <c r="M20" s="13"/>
      <c r="N20" s="7"/>
      <c r="O20" s="30"/>
      <c r="P20" s="33"/>
      <c r="Q20" s="7"/>
      <c r="R20" s="16"/>
      <c r="S20" s="7"/>
      <c r="T20" s="26"/>
    </row>
    <row r="21" spans="1:20" x14ac:dyDescent="0.25">
      <c r="A21" s="37">
        <v>43941</v>
      </c>
      <c r="B21" s="7" t="s">
        <v>232</v>
      </c>
      <c r="C21" s="16">
        <v>69012000</v>
      </c>
      <c r="D21" s="7" t="s">
        <v>61</v>
      </c>
      <c r="E21" s="26" t="s">
        <v>50</v>
      </c>
      <c r="F21" s="52"/>
      <c r="G21" s="7"/>
      <c r="H21" s="16"/>
      <c r="I21" s="7"/>
      <c r="J21" s="15"/>
      <c r="K21" s="28"/>
      <c r="L21" s="106"/>
      <c r="M21" s="13"/>
      <c r="N21" s="7"/>
      <c r="O21" s="30"/>
      <c r="P21" s="33"/>
      <c r="Q21" s="7"/>
      <c r="R21" s="16"/>
      <c r="S21" s="7"/>
      <c r="T21" s="26"/>
    </row>
    <row r="22" spans="1:20" x14ac:dyDescent="0.25">
      <c r="A22" s="37">
        <v>43942</v>
      </c>
      <c r="B22" s="7" t="s">
        <v>457</v>
      </c>
      <c r="C22" s="16">
        <v>6845234</v>
      </c>
      <c r="D22" s="7" t="s">
        <v>328</v>
      </c>
      <c r="E22" s="26" t="s">
        <v>54</v>
      </c>
      <c r="F22" s="52"/>
      <c r="G22" s="7"/>
      <c r="H22" s="16"/>
      <c r="I22" s="7"/>
      <c r="J22" s="15"/>
      <c r="K22" s="28"/>
      <c r="L22" s="106"/>
      <c r="M22" s="13"/>
      <c r="N22" s="7"/>
      <c r="O22" s="30"/>
      <c r="P22" s="33"/>
      <c r="Q22" s="7"/>
      <c r="R22" s="16"/>
      <c r="S22" s="7"/>
      <c r="T22" s="26"/>
    </row>
    <row r="23" spans="1:20" x14ac:dyDescent="0.25">
      <c r="A23" s="37">
        <v>43942</v>
      </c>
      <c r="B23" s="7" t="s">
        <v>387</v>
      </c>
      <c r="C23" s="16">
        <v>15137820</v>
      </c>
      <c r="D23" s="7" t="s">
        <v>61</v>
      </c>
      <c r="E23" s="26" t="s">
        <v>54</v>
      </c>
      <c r="F23" s="52"/>
      <c r="G23" s="7"/>
      <c r="H23" s="16"/>
      <c r="I23" s="7"/>
      <c r="J23" s="15"/>
      <c r="K23" s="28"/>
      <c r="L23" s="106"/>
      <c r="M23" s="13"/>
      <c r="N23" s="7"/>
      <c r="O23" s="30"/>
      <c r="P23" s="33"/>
      <c r="Q23" s="7"/>
      <c r="R23" s="16"/>
      <c r="S23" s="7"/>
      <c r="T23" s="26"/>
    </row>
    <row r="24" spans="1:20" x14ac:dyDescent="0.25">
      <c r="A24" s="37">
        <v>43943</v>
      </c>
      <c r="B24" s="7" t="s">
        <v>261</v>
      </c>
      <c r="C24" s="16">
        <v>11286400</v>
      </c>
      <c r="D24" s="7" t="s">
        <v>61</v>
      </c>
      <c r="E24" s="26" t="s">
        <v>50</v>
      </c>
      <c r="F24" s="52"/>
      <c r="G24" s="7"/>
      <c r="H24" s="16"/>
      <c r="I24" s="7"/>
      <c r="J24" s="15"/>
      <c r="K24" s="28"/>
      <c r="L24" s="106"/>
      <c r="M24" s="13"/>
      <c r="N24" s="7"/>
      <c r="O24" s="30"/>
      <c r="P24" s="33"/>
      <c r="Q24" s="7"/>
      <c r="R24" s="16"/>
      <c r="S24" s="7"/>
      <c r="T24" s="26"/>
    </row>
    <row r="25" spans="1:20" x14ac:dyDescent="0.25">
      <c r="A25" s="37">
        <v>43943</v>
      </c>
      <c r="B25" s="7" t="s">
        <v>404</v>
      </c>
      <c r="C25" s="16">
        <v>16629000</v>
      </c>
      <c r="D25" s="7" t="s">
        <v>62</v>
      </c>
      <c r="E25" s="26" t="s">
        <v>54</v>
      </c>
      <c r="F25" s="52"/>
      <c r="G25" s="7"/>
      <c r="H25" s="16"/>
      <c r="I25" s="7"/>
      <c r="J25" s="15"/>
      <c r="K25" s="28"/>
      <c r="L25" s="106"/>
      <c r="M25" s="13"/>
      <c r="N25" s="7"/>
      <c r="O25" s="30"/>
      <c r="P25" s="33"/>
      <c r="Q25" s="7"/>
      <c r="R25" s="16"/>
      <c r="S25" s="7"/>
      <c r="T25" s="26"/>
    </row>
    <row r="26" spans="1:20" x14ac:dyDescent="0.25">
      <c r="A26" s="37">
        <v>43943</v>
      </c>
      <c r="B26" s="7" t="s">
        <v>270</v>
      </c>
      <c r="C26" s="16">
        <v>10220430</v>
      </c>
      <c r="D26" s="7" t="s">
        <v>436</v>
      </c>
      <c r="E26" s="26" t="s">
        <v>54</v>
      </c>
      <c r="F26" s="52"/>
      <c r="G26" s="7"/>
      <c r="H26" s="16"/>
      <c r="I26" s="7"/>
      <c r="J26" s="15"/>
      <c r="K26" s="28"/>
      <c r="L26" s="106"/>
      <c r="M26" s="13"/>
      <c r="N26" s="7"/>
      <c r="O26" s="30"/>
      <c r="P26" s="33"/>
      <c r="Q26" s="7"/>
      <c r="R26" s="16"/>
      <c r="S26" s="7"/>
      <c r="T26" s="26"/>
    </row>
    <row r="27" spans="1:20" x14ac:dyDescent="0.25">
      <c r="A27" s="37">
        <v>43946</v>
      </c>
      <c r="B27" s="7" t="s">
        <v>150</v>
      </c>
      <c r="C27" s="16">
        <v>2178000</v>
      </c>
      <c r="D27" s="7" t="s">
        <v>328</v>
      </c>
      <c r="E27" s="26" t="s">
        <v>54</v>
      </c>
      <c r="F27" s="52"/>
      <c r="G27" s="7"/>
      <c r="H27" s="16"/>
      <c r="I27" s="7"/>
      <c r="J27" s="15"/>
      <c r="K27" s="28"/>
      <c r="L27" s="106"/>
      <c r="M27" s="13"/>
      <c r="N27" s="7"/>
      <c r="O27" s="30"/>
      <c r="P27" s="33"/>
      <c r="Q27" s="7"/>
      <c r="R27" s="16"/>
      <c r="S27" s="7"/>
      <c r="T27" s="26"/>
    </row>
    <row r="28" spans="1:20" x14ac:dyDescent="0.25">
      <c r="A28" s="37">
        <v>43948</v>
      </c>
      <c r="B28" s="7" t="s">
        <v>310</v>
      </c>
      <c r="C28" s="16">
        <v>13612000</v>
      </c>
      <c r="D28" s="7" t="s">
        <v>61</v>
      </c>
      <c r="E28" s="26" t="s">
        <v>50</v>
      </c>
      <c r="F28" s="52"/>
      <c r="G28" s="7"/>
      <c r="H28" s="16"/>
      <c r="I28" s="7"/>
      <c r="J28" s="15"/>
      <c r="K28" s="28"/>
      <c r="L28" s="106"/>
      <c r="M28" s="13"/>
      <c r="N28" s="7"/>
      <c r="O28" s="30"/>
      <c r="P28" s="33"/>
      <c r="Q28" s="7"/>
      <c r="R28" s="16"/>
      <c r="S28" s="7"/>
      <c r="T28" s="26"/>
    </row>
    <row r="29" spans="1:20" x14ac:dyDescent="0.25">
      <c r="A29" s="54" t="s">
        <v>306</v>
      </c>
      <c r="B29" s="10"/>
      <c r="C29" s="62">
        <f>SUM(C15:C28)</f>
        <v>267892050</v>
      </c>
      <c r="D29" s="10"/>
      <c r="E29" s="27"/>
      <c r="F29" s="53"/>
      <c r="G29" s="10"/>
      <c r="H29" s="62">
        <f>SUM(H15:H28)</f>
        <v>1118000</v>
      </c>
      <c r="I29" s="10"/>
      <c r="J29" s="1"/>
      <c r="K29" s="34"/>
      <c r="L29" s="10"/>
      <c r="M29" s="62">
        <f>SUM(M15:M28)</f>
        <v>0</v>
      </c>
      <c r="N29" s="10"/>
      <c r="O29" s="27"/>
      <c r="P29" s="34"/>
      <c r="Q29" s="10"/>
      <c r="R29" s="62">
        <f>SUM(R15:R28)</f>
        <v>1375000</v>
      </c>
      <c r="S29" s="10"/>
      <c r="T29" s="27"/>
    </row>
    <row r="30" spans="1:20" x14ac:dyDescent="0.25">
      <c r="A30" s="37">
        <v>43955</v>
      </c>
      <c r="B30" s="7" t="s">
        <v>294</v>
      </c>
      <c r="C30" s="16">
        <v>4000000</v>
      </c>
      <c r="D30" s="7" t="s">
        <v>61</v>
      </c>
      <c r="E30" s="26" t="s">
        <v>440</v>
      </c>
      <c r="F30" s="52">
        <v>43969</v>
      </c>
      <c r="G30" s="7" t="s">
        <v>507</v>
      </c>
      <c r="H30" s="16">
        <v>3280000</v>
      </c>
      <c r="I30" s="7"/>
      <c r="J30" s="15" t="s">
        <v>50</v>
      </c>
      <c r="K30" s="33"/>
      <c r="L30" s="7"/>
      <c r="M30" s="16"/>
      <c r="N30" s="7"/>
      <c r="O30" s="26"/>
      <c r="P30" s="33"/>
      <c r="Q30" s="7"/>
      <c r="R30" s="16"/>
      <c r="S30" s="7"/>
      <c r="T30" s="26"/>
    </row>
    <row r="31" spans="1:20" x14ac:dyDescent="0.25">
      <c r="A31" s="37">
        <v>43956</v>
      </c>
      <c r="B31" s="7" t="s">
        <v>387</v>
      </c>
      <c r="C31" s="16">
        <v>20183760</v>
      </c>
      <c r="D31" s="7" t="s">
        <v>61</v>
      </c>
      <c r="E31" s="26" t="s">
        <v>54</v>
      </c>
      <c r="F31" s="52">
        <v>43976</v>
      </c>
      <c r="G31" s="7" t="s">
        <v>508</v>
      </c>
      <c r="H31" s="16">
        <v>2546000</v>
      </c>
      <c r="I31" s="7"/>
      <c r="J31" s="15" t="s">
        <v>50</v>
      </c>
      <c r="K31" s="33"/>
      <c r="L31" s="7"/>
      <c r="M31" s="16"/>
      <c r="N31" s="7"/>
      <c r="O31" s="26"/>
      <c r="P31" s="33"/>
      <c r="Q31" s="7"/>
      <c r="R31" s="16"/>
      <c r="S31" s="7"/>
      <c r="T31" s="26"/>
    </row>
    <row r="32" spans="1:20" x14ac:dyDescent="0.25">
      <c r="A32" s="37">
        <v>43956</v>
      </c>
      <c r="B32" s="7" t="s">
        <v>387</v>
      </c>
      <c r="C32" s="16">
        <v>5115000</v>
      </c>
      <c r="D32" s="7" t="s">
        <v>61</v>
      </c>
      <c r="E32" s="26" t="s">
        <v>54</v>
      </c>
      <c r="F32" s="52"/>
      <c r="G32" s="7"/>
      <c r="H32" s="16"/>
      <c r="I32" s="7"/>
      <c r="J32" s="15"/>
      <c r="K32" s="33"/>
      <c r="L32" s="7"/>
      <c r="M32" s="16"/>
      <c r="N32" s="7"/>
      <c r="O32" s="26"/>
      <c r="P32" s="33"/>
      <c r="Q32" s="7"/>
      <c r="R32" s="16"/>
      <c r="S32" s="7"/>
      <c r="T32" s="26"/>
    </row>
    <row r="33" spans="1:20" x14ac:dyDescent="0.25">
      <c r="A33" s="37">
        <v>43960</v>
      </c>
      <c r="B33" s="7" t="s">
        <v>459</v>
      </c>
      <c r="C33" s="16">
        <v>550000</v>
      </c>
      <c r="D33" s="7" t="s">
        <v>328</v>
      </c>
      <c r="E33" s="26" t="s">
        <v>50</v>
      </c>
      <c r="F33" s="52"/>
      <c r="G33" s="7"/>
      <c r="H33" s="16"/>
      <c r="I33" s="7"/>
      <c r="J33" s="15"/>
      <c r="K33" s="33"/>
      <c r="L33" s="7"/>
      <c r="M33" s="16"/>
      <c r="N33" s="7"/>
      <c r="O33" s="26"/>
      <c r="P33" s="33"/>
      <c r="Q33" s="7"/>
      <c r="R33" s="16"/>
      <c r="S33" s="7"/>
      <c r="T33" s="26"/>
    </row>
    <row r="34" spans="1:20" x14ac:dyDescent="0.25">
      <c r="A34" s="37">
        <v>43965</v>
      </c>
      <c r="B34" s="7" t="s">
        <v>455</v>
      </c>
      <c r="C34" s="16">
        <v>19712229</v>
      </c>
      <c r="D34" s="7" t="s">
        <v>61</v>
      </c>
      <c r="E34" s="26" t="s">
        <v>54</v>
      </c>
      <c r="F34" s="52"/>
      <c r="G34" s="7"/>
      <c r="H34" s="16"/>
      <c r="I34" s="7"/>
      <c r="J34" s="15"/>
      <c r="K34" s="33"/>
      <c r="L34" s="7"/>
      <c r="M34" s="16"/>
      <c r="N34" s="7"/>
      <c r="O34" s="26"/>
      <c r="P34" s="33"/>
      <c r="Q34" s="7"/>
      <c r="R34" s="16"/>
      <c r="S34" s="7"/>
      <c r="T34" s="26"/>
    </row>
    <row r="35" spans="1:20" x14ac:dyDescent="0.25">
      <c r="A35" s="37">
        <v>43966</v>
      </c>
      <c r="B35" s="7" t="s">
        <v>23</v>
      </c>
      <c r="C35" s="16">
        <v>40064280</v>
      </c>
      <c r="D35" s="7" t="s">
        <v>328</v>
      </c>
      <c r="E35" s="26" t="s">
        <v>54</v>
      </c>
      <c r="F35" s="52"/>
      <c r="G35" s="7"/>
      <c r="H35" s="16"/>
      <c r="I35" s="7"/>
      <c r="J35" s="15"/>
      <c r="K35" s="33"/>
      <c r="L35" s="7"/>
      <c r="M35" s="16"/>
      <c r="N35" s="7"/>
      <c r="O35" s="26"/>
      <c r="P35" s="33"/>
      <c r="Q35" s="7"/>
      <c r="R35" s="16"/>
      <c r="S35" s="7"/>
      <c r="T35" s="26"/>
    </row>
    <row r="36" spans="1:20" x14ac:dyDescent="0.25">
      <c r="A36" s="37">
        <v>43973</v>
      </c>
      <c r="B36" s="7" t="s">
        <v>150</v>
      </c>
      <c r="C36" s="16">
        <v>5082000</v>
      </c>
      <c r="D36" s="7" t="s">
        <v>61</v>
      </c>
      <c r="E36" s="26" t="s">
        <v>54</v>
      </c>
      <c r="F36" s="52"/>
      <c r="G36" s="7"/>
      <c r="H36" s="16"/>
      <c r="I36" s="7"/>
      <c r="J36" s="15"/>
      <c r="K36" s="33"/>
      <c r="L36" s="7"/>
      <c r="M36" s="16"/>
      <c r="N36" s="7"/>
      <c r="O36" s="26"/>
      <c r="P36" s="33"/>
      <c r="Q36" s="7"/>
      <c r="R36" s="16"/>
      <c r="S36" s="7"/>
      <c r="T36" s="26"/>
    </row>
    <row r="37" spans="1:20" x14ac:dyDescent="0.25">
      <c r="A37" s="37">
        <v>43974</v>
      </c>
      <c r="B37" s="7" t="s">
        <v>460</v>
      </c>
      <c r="C37" s="16">
        <v>15480000</v>
      </c>
      <c r="D37" s="7" t="s">
        <v>328</v>
      </c>
      <c r="E37" s="26" t="s">
        <v>50</v>
      </c>
      <c r="F37" s="52"/>
      <c r="G37" s="7"/>
      <c r="H37" s="16"/>
      <c r="I37" s="7"/>
      <c r="J37" s="15"/>
      <c r="K37" s="33"/>
      <c r="L37" s="7"/>
      <c r="M37" s="16"/>
      <c r="N37" s="7"/>
      <c r="O37" s="26"/>
      <c r="P37" s="33"/>
      <c r="Q37" s="7"/>
      <c r="R37" s="16"/>
      <c r="S37" s="7"/>
      <c r="T37" s="26"/>
    </row>
    <row r="38" spans="1:20" x14ac:dyDescent="0.25">
      <c r="A38" s="37">
        <v>43977</v>
      </c>
      <c r="B38" s="7" t="s">
        <v>322</v>
      </c>
      <c r="C38" s="16">
        <v>4875000</v>
      </c>
      <c r="D38" s="7"/>
      <c r="E38" s="26" t="s">
        <v>50</v>
      </c>
      <c r="F38" s="52"/>
      <c r="G38" s="7"/>
      <c r="H38" s="16"/>
      <c r="I38" s="7"/>
      <c r="J38" s="15"/>
      <c r="K38" s="33"/>
      <c r="L38" s="7"/>
      <c r="M38" s="16"/>
      <c r="N38" s="7"/>
      <c r="O38" s="26"/>
      <c r="P38" s="33"/>
      <c r="Q38" s="7"/>
      <c r="R38" s="16"/>
      <c r="S38" s="7"/>
      <c r="T38" s="26"/>
    </row>
    <row r="39" spans="1:20" x14ac:dyDescent="0.25">
      <c r="A39" s="37">
        <v>43979</v>
      </c>
      <c r="B39" s="7" t="s">
        <v>461</v>
      </c>
      <c r="C39" s="16">
        <v>32439000</v>
      </c>
      <c r="D39" s="7" t="s">
        <v>62</v>
      </c>
      <c r="E39" s="26" t="s">
        <v>54</v>
      </c>
      <c r="F39" s="52"/>
      <c r="G39" s="7"/>
      <c r="H39" s="16"/>
      <c r="I39" s="7"/>
      <c r="J39" s="15"/>
      <c r="K39" s="33"/>
      <c r="L39" s="7"/>
      <c r="M39" s="16"/>
      <c r="N39" s="7"/>
      <c r="O39" s="26"/>
      <c r="P39" s="33"/>
      <c r="Q39" s="7"/>
      <c r="R39" s="16"/>
      <c r="S39" s="7"/>
      <c r="T39" s="26"/>
    </row>
    <row r="40" spans="1:20" x14ac:dyDescent="0.25">
      <c r="A40" s="37">
        <v>43979</v>
      </c>
      <c r="B40" s="7" t="s">
        <v>136</v>
      </c>
      <c r="C40" s="16">
        <v>126060000</v>
      </c>
      <c r="D40" s="7" t="s">
        <v>62</v>
      </c>
      <c r="E40" s="26" t="s">
        <v>54</v>
      </c>
      <c r="F40" s="52"/>
      <c r="G40" s="7"/>
      <c r="H40" s="16"/>
      <c r="I40" s="7"/>
      <c r="J40" s="15"/>
      <c r="K40" s="33"/>
      <c r="L40" s="7"/>
      <c r="M40" s="16"/>
      <c r="N40" s="7"/>
      <c r="O40" s="26"/>
      <c r="P40" s="33"/>
      <c r="Q40" s="7"/>
      <c r="R40" s="16"/>
      <c r="S40" s="7"/>
      <c r="T40" s="26"/>
    </row>
    <row r="41" spans="1:20" x14ac:dyDescent="0.25">
      <c r="A41" s="37">
        <v>43980</v>
      </c>
      <c r="B41" s="7" t="s">
        <v>297</v>
      </c>
      <c r="C41" s="16">
        <v>31600000</v>
      </c>
      <c r="D41" s="7" t="s">
        <v>62</v>
      </c>
      <c r="E41" s="26" t="s">
        <v>50</v>
      </c>
      <c r="F41" s="52"/>
      <c r="G41" s="7"/>
      <c r="H41" s="16"/>
      <c r="I41" s="7"/>
      <c r="J41" s="15"/>
      <c r="K41" s="33"/>
      <c r="L41" s="7"/>
      <c r="M41" s="16"/>
      <c r="N41" s="7"/>
      <c r="O41" s="26"/>
      <c r="P41" s="33"/>
      <c r="Q41" s="7"/>
      <c r="R41" s="16"/>
      <c r="S41" s="7"/>
      <c r="T41" s="26"/>
    </row>
    <row r="42" spans="1:20" x14ac:dyDescent="0.25">
      <c r="A42" s="37">
        <v>43981</v>
      </c>
      <c r="B42" s="7" t="s">
        <v>294</v>
      </c>
      <c r="C42" s="16">
        <v>4640000</v>
      </c>
      <c r="D42" s="7" t="s">
        <v>61</v>
      </c>
      <c r="E42" s="26" t="s">
        <v>50</v>
      </c>
      <c r="F42" s="52"/>
      <c r="G42" s="7"/>
      <c r="H42" s="16"/>
      <c r="I42" s="7"/>
      <c r="J42" s="15"/>
      <c r="K42" s="33"/>
      <c r="L42" s="7"/>
      <c r="M42" s="16"/>
      <c r="N42" s="7"/>
      <c r="O42" s="26"/>
      <c r="P42" s="33"/>
      <c r="Q42" s="7"/>
      <c r="R42" s="16"/>
      <c r="S42" s="7"/>
      <c r="T42" s="26"/>
    </row>
    <row r="43" spans="1:20" x14ac:dyDescent="0.25">
      <c r="A43" s="54" t="s">
        <v>309</v>
      </c>
      <c r="B43" s="10"/>
      <c r="C43" s="62">
        <f>SUM(C30:C42)</f>
        <v>309801269</v>
      </c>
      <c r="D43" s="10"/>
      <c r="E43" s="27"/>
      <c r="F43" s="53"/>
      <c r="G43" s="10"/>
      <c r="H43" s="62">
        <f>SUM(H30:H42)</f>
        <v>5826000</v>
      </c>
      <c r="I43" s="10"/>
      <c r="J43" s="1"/>
      <c r="K43" s="34"/>
      <c r="L43" s="10"/>
      <c r="M43" s="62">
        <f>SUM(M30:M42)</f>
        <v>0</v>
      </c>
      <c r="N43" s="10"/>
      <c r="O43" s="27"/>
      <c r="P43" s="34"/>
      <c r="Q43" s="10"/>
      <c r="R43" s="62">
        <f>SUM(R30:R42)</f>
        <v>0</v>
      </c>
      <c r="S43" s="10"/>
      <c r="T43" s="27"/>
    </row>
    <row r="44" spans="1:20" x14ac:dyDescent="0.25">
      <c r="A44" s="37">
        <v>43992</v>
      </c>
      <c r="B44" s="3" t="s">
        <v>89</v>
      </c>
      <c r="C44" s="16">
        <v>17023900</v>
      </c>
      <c r="D44" s="3" t="s">
        <v>95</v>
      </c>
      <c r="E44" s="26" t="s">
        <v>54</v>
      </c>
      <c r="F44" s="52"/>
      <c r="G44" s="3"/>
      <c r="H44" s="16"/>
      <c r="I44" s="3"/>
      <c r="J44" s="15"/>
      <c r="K44" s="28"/>
      <c r="L44" s="29"/>
      <c r="M44" s="13"/>
      <c r="N44" s="3"/>
      <c r="O44" s="30"/>
      <c r="P44" s="33"/>
      <c r="Q44" s="7"/>
      <c r="R44" s="16"/>
      <c r="S44" s="3"/>
      <c r="T44" s="26"/>
    </row>
    <row r="45" spans="1:20" x14ac:dyDescent="0.25">
      <c r="A45" s="37">
        <v>43992</v>
      </c>
      <c r="B45" s="7" t="s">
        <v>90</v>
      </c>
      <c r="C45" s="16">
        <v>17000000</v>
      </c>
      <c r="D45" s="7"/>
      <c r="E45" s="26" t="s">
        <v>50</v>
      </c>
      <c r="F45" s="52"/>
      <c r="G45" s="7"/>
      <c r="H45" s="16"/>
      <c r="I45" s="7"/>
      <c r="J45" s="15"/>
      <c r="K45" s="33"/>
      <c r="L45" s="7"/>
      <c r="M45" s="16"/>
      <c r="N45" s="7"/>
      <c r="O45" s="26"/>
      <c r="P45" s="33"/>
      <c r="Q45" s="7"/>
      <c r="R45" s="16"/>
      <c r="S45" s="7"/>
      <c r="T45" s="26"/>
    </row>
    <row r="46" spans="1:20" x14ac:dyDescent="0.25">
      <c r="A46" s="37">
        <v>43994</v>
      </c>
      <c r="B46" s="7" t="s">
        <v>91</v>
      </c>
      <c r="C46" s="16">
        <v>149801500</v>
      </c>
      <c r="D46" s="7" t="s">
        <v>96</v>
      </c>
      <c r="E46" s="26" t="s">
        <v>50</v>
      </c>
      <c r="F46" s="52"/>
      <c r="G46" s="7"/>
      <c r="H46" s="16"/>
      <c r="I46" s="7"/>
      <c r="J46" s="15"/>
      <c r="K46" s="33"/>
      <c r="L46" s="7"/>
      <c r="M46" s="16"/>
      <c r="N46" s="7"/>
      <c r="O46" s="26"/>
      <c r="P46" s="33"/>
      <c r="Q46" s="7"/>
      <c r="R46" s="16"/>
      <c r="S46" s="7"/>
      <c r="T46" s="26"/>
    </row>
    <row r="47" spans="1:20" x14ac:dyDescent="0.25">
      <c r="A47" s="37">
        <v>43994</v>
      </c>
      <c r="B47" s="7" t="s">
        <v>92</v>
      </c>
      <c r="C47" s="16">
        <v>52450463</v>
      </c>
      <c r="D47" s="7" t="s">
        <v>96</v>
      </c>
      <c r="E47" s="26" t="s">
        <v>50</v>
      </c>
      <c r="F47" s="52"/>
      <c r="G47" s="7"/>
      <c r="H47" s="16"/>
      <c r="I47" s="7"/>
      <c r="J47" s="15"/>
      <c r="K47" s="33"/>
      <c r="L47" s="7"/>
      <c r="M47" s="16"/>
      <c r="N47" s="7"/>
      <c r="O47" s="26"/>
      <c r="P47" s="33"/>
      <c r="Q47" s="7"/>
      <c r="R47" s="16"/>
      <c r="S47" s="7"/>
      <c r="T47" s="26"/>
    </row>
    <row r="48" spans="1:20" x14ac:dyDescent="0.25">
      <c r="A48" s="37">
        <v>43998</v>
      </c>
      <c r="B48" s="7" t="s">
        <v>93</v>
      </c>
      <c r="C48" s="16">
        <v>5328400</v>
      </c>
      <c r="D48" s="7" t="s">
        <v>97</v>
      </c>
      <c r="E48" s="26" t="s">
        <v>54</v>
      </c>
      <c r="F48" s="52"/>
      <c r="G48" s="7"/>
      <c r="H48" s="16"/>
      <c r="I48" s="7"/>
      <c r="J48" s="15"/>
      <c r="K48" s="33"/>
      <c r="L48" s="7"/>
      <c r="M48" s="16"/>
      <c r="N48" s="7"/>
      <c r="O48" s="26"/>
      <c r="P48" s="33"/>
      <c r="Q48" s="7"/>
      <c r="R48" s="16"/>
      <c r="S48" s="7"/>
      <c r="T48" s="26"/>
    </row>
    <row r="49" spans="1:20" x14ac:dyDescent="0.25">
      <c r="A49" s="37">
        <v>44007</v>
      </c>
      <c r="B49" s="7" t="s">
        <v>94</v>
      </c>
      <c r="C49" s="16">
        <v>29150000</v>
      </c>
      <c r="D49" s="7" t="s">
        <v>98</v>
      </c>
      <c r="E49" s="26" t="s">
        <v>54</v>
      </c>
      <c r="F49" s="52"/>
      <c r="G49" s="7"/>
      <c r="H49" s="16"/>
      <c r="I49" s="7"/>
      <c r="J49" s="15"/>
      <c r="K49" s="33"/>
      <c r="L49" s="7"/>
      <c r="M49" s="16"/>
      <c r="N49" s="7"/>
      <c r="O49" s="26"/>
      <c r="P49" s="33"/>
      <c r="Q49" s="7"/>
      <c r="R49" s="16"/>
      <c r="S49" s="7"/>
      <c r="T49" s="26"/>
    </row>
    <row r="50" spans="1:20" x14ac:dyDescent="0.25">
      <c r="A50" s="54" t="s">
        <v>110</v>
      </c>
      <c r="B50" s="10"/>
      <c r="C50" s="62">
        <f>SUM(C44:C49)</f>
        <v>270754263</v>
      </c>
      <c r="D50" s="10"/>
      <c r="E50" s="27"/>
      <c r="F50" s="53"/>
      <c r="G50" s="10"/>
      <c r="H50" s="62">
        <f>SUM(H44:H49)</f>
        <v>0</v>
      </c>
      <c r="I50" s="10"/>
      <c r="J50" s="1"/>
      <c r="K50" s="34"/>
      <c r="L50" s="10"/>
      <c r="M50" s="62">
        <f>SUM(M44:M49)</f>
        <v>0</v>
      </c>
      <c r="N50" s="10"/>
      <c r="O50" s="27"/>
      <c r="P50" s="34"/>
      <c r="Q50" s="10"/>
      <c r="R50" s="62">
        <f>SUM(R44:R49)</f>
        <v>0</v>
      </c>
      <c r="S50" s="10"/>
      <c r="T50" s="27"/>
    </row>
    <row r="51" spans="1:20" x14ac:dyDescent="0.25">
      <c r="A51" s="37">
        <v>44025</v>
      </c>
      <c r="B51" s="3" t="s">
        <v>516</v>
      </c>
      <c r="C51" s="16">
        <v>1500000</v>
      </c>
      <c r="D51" s="3" t="s">
        <v>596</v>
      </c>
      <c r="E51" s="26" t="s">
        <v>50</v>
      </c>
      <c r="F51" s="52">
        <v>44018</v>
      </c>
      <c r="G51" s="3" t="s">
        <v>519</v>
      </c>
      <c r="H51" s="16">
        <v>1600000</v>
      </c>
      <c r="I51" s="3"/>
      <c r="J51" s="169" t="s">
        <v>50</v>
      </c>
      <c r="K51" s="28"/>
      <c r="L51" s="29"/>
      <c r="M51" s="13"/>
      <c r="N51" s="3"/>
      <c r="O51" s="30"/>
      <c r="P51" s="33">
        <v>44013</v>
      </c>
      <c r="Q51" s="7" t="s">
        <v>518</v>
      </c>
      <c r="R51" s="16">
        <v>1848000</v>
      </c>
      <c r="S51" s="3" t="s">
        <v>514</v>
      </c>
      <c r="T51" s="26" t="s">
        <v>50</v>
      </c>
    </row>
    <row r="52" spans="1:20" x14ac:dyDescent="0.25">
      <c r="A52" s="37">
        <v>44033</v>
      </c>
      <c r="B52" s="7" t="s">
        <v>545</v>
      </c>
      <c r="C52" s="16">
        <v>3753600</v>
      </c>
      <c r="D52" s="7" t="s">
        <v>546</v>
      </c>
      <c r="E52" s="26" t="s">
        <v>54</v>
      </c>
      <c r="F52" s="52">
        <v>44039</v>
      </c>
      <c r="G52" s="7" t="s">
        <v>577</v>
      </c>
      <c r="H52" s="16">
        <v>320000</v>
      </c>
      <c r="I52" s="7" t="s">
        <v>599</v>
      </c>
      <c r="J52" s="169" t="s">
        <v>50</v>
      </c>
      <c r="K52" s="33"/>
      <c r="L52" s="7"/>
      <c r="M52" s="16"/>
      <c r="N52" s="7"/>
      <c r="O52" s="26"/>
      <c r="P52" s="33">
        <v>44025</v>
      </c>
      <c r="Q52" s="7" t="s">
        <v>517</v>
      </c>
      <c r="R52" s="16">
        <v>3001084</v>
      </c>
      <c r="S52" s="7" t="s">
        <v>57</v>
      </c>
      <c r="T52" s="26" t="s">
        <v>57</v>
      </c>
    </row>
    <row r="53" spans="1:20" x14ac:dyDescent="0.25">
      <c r="A53" s="37">
        <v>44035</v>
      </c>
      <c r="B53" s="7" t="s">
        <v>455</v>
      </c>
      <c r="C53" s="16">
        <v>4907321</v>
      </c>
      <c r="D53" s="7" t="s">
        <v>597</v>
      </c>
      <c r="E53" s="26" t="s">
        <v>54</v>
      </c>
      <c r="F53" s="52"/>
      <c r="G53" s="7"/>
      <c r="H53" s="16"/>
      <c r="I53" s="7"/>
      <c r="J53" s="15"/>
      <c r="K53" s="33"/>
      <c r="L53" s="7"/>
      <c r="M53" s="16"/>
      <c r="N53" s="7"/>
      <c r="O53" s="26"/>
      <c r="P53" s="33"/>
      <c r="Q53" s="7"/>
      <c r="R53" s="16"/>
      <c r="S53" s="7"/>
      <c r="T53" s="26"/>
    </row>
    <row r="54" spans="1:20" x14ac:dyDescent="0.25">
      <c r="A54" s="37">
        <v>44036</v>
      </c>
      <c r="B54" s="7" t="s">
        <v>594</v>
      </c>
      <c r="C54" s="16">
        <v>3000000</v>
      </c>
      <c r="D54" s="7" t="s">
        <v>146</v>
      </c>
      <c r="E54" s="26" t="s">
        <v>50</v>
      </c>
      <c r="F54" s="52"/>
      <c r="G54" s="7"/>
      <c r="H54" s="16"/>
      <c r="I54" s="7"/>
      <c r="J54" s="15"/>
      <c r="K54" s="33"/>
      <c r="L54" s="7"/>
      <c r="M54" s="16"/>
      <c r="N54" s="7"/>
      <c r="O54" s="26"/>
      <c r="P54" s="33"/>
      <c r="Q54" s="7"/>
      <c r="R54" s="16"/>
      <c r="S54" s="7"/>
      <c r="T54" s="26"/>
    </row>
    <row r="55" spans="1:20" x14ac:dyDescent="0.25">
      <c r="A55" s="37">
        <v>44036</v>
      </c>
      <c r="B55" s="7" t="s">
        <v>595</v>
      </c>
      <c r="C55" s="16">
        <v>17670000</v>
      </c>
      <c r="D55" s="7" t="s">
        <v>598</v>
      </c>
      <c r="E55" s="26" t="s">
        <v>50</v>
      </c>
      <c r="F55" s="52"/>
      <c r="G55" s="7"/>
      <c r="H55" s="16"/>
      <c r="I55" s="7"/>
      <c r="J55" s="15"/>
      <c r="K55" s="33"/>
      <c r="L55" s="7"/>
      <c r="M55" s="16"/>
      <c r="N55" s="7"/>
      <c r="O55" s="26"/>
      <c r="P55" s="33"/>
      <c r="Q55" s="7"/>
      <c r="R55" s="16"/>
      <c r="S55" s="7"/>
      <c r="T55" s="26"/>
    </row>
    <row r="56" spans="1:20" x14ac:dyDescent="0.25">
      <c r="A56" s="37"/>
      <c r="B56" s="7"/>
      <c r="C56" s="16"/>
      <c r="D56" s="7"/>
      <c r="E56" s="26"/>
      <c r="F56" s="52"/>
      <c r="G56" s="7"/>
      <c r="H56" s="16"/>
      <c r="I56" s="7"/>
      <c r="J56" s="15"/>
      <c r="K56" s="33"/>
      <c r="L56" s="7"/>
      <c r="M56" s="16"/>
      <c r="N56" s="7"/>
      <c r="O56" s="26"/>
      <c r="P56" s="33"/>
      <c r="Q56" s="7"/>
      <c r="R56" s="16"/>
      <c r="S56" s="7"/>
      <c r="T56" s="26"/>
    </row>
    <row r="57" spans="1:20" x14ac:dyDescent="0.25">
      <c r="A57" s="54" t="s">
        <v>511</v>
      </c>
      <c r="B57" s="10"/>
      <c r="C57" s="62">
        <f>SUM(C51:C56)</f>
        <v>30830921</v>
      </c>
      <c r="D57" s="10"/>
      <c r="E57" s="27"/>
      <c r="F57" s="53"/>
      <c r="G57" s="10"/>
      <c r="H57" s="62">
        <f>SUM(H51:H56)</f>
        <v>1920000</v>
      </c>
      <c r="I57" s="10"/>
      <c r="J57" s="1"/>
      <c r="K57" s="34"/>
      <c r="L57" s="10"/>
      <c r="M57" s="62">
        <f>SUM(M51:M56)</f>
        <v>0</v>
      </c>
      <c r="N57" s="10"/>
      <c r="O57" s="27"/>
      <c r="P57" s="34"/>
      <c r="Q57" s="10"/>
      <c r="R57" s="62">
        <f>SUM(R51:R56)</f>
        <v>4849084</v>
      </c>
      <c r="S57" s="10"/>
      <c r="T57" s="27"/>
    </row>
    <row r="58" spans="1:20" x14ac:dyDescent="0.25">
      <c r="A58" s="37"/>
      <c r="B58" s="7"/>
      <c r="C58" s="16"/>
      <c r="D58" s="7"/>
      <c r="E58" s="26"/>
      <c r="F58" s="52"/>
      <c r="G58" s="7"/>
      <c r="H58" s="16"/>
      <c r="I58" s="7"/>
      <c r="J58" s="15"/>
      <c r="K58" s="33"/>
      <c r="L58" s="7"/>
      <c r="M58" s="16"/>
      <c r="N58" s="7"/>
      <c r="O58" s="26"/>
      <c r="P58" s="33"/>
      <c r="Q58" s="7"/>
      <c r="R58" s="16"/>
      <c r="S58" s="7"/>
      <c r="T58" s="26"/>
    </row>
    <row r="59" spans="1:20" x14ac:dyDescent="0.25">
      <c r="A59" s="37"/>
      <c r="B59" s="7"/>
      <c r="C59" s="16"/>
      <c r="D59" s="7"/>
      <c r="E59" s="26"/>
      <c r="F59" s="52"/>
      <c r="G59" s="7"/>
      <c r="H59" s="16"/>
      <c r="I59" s="7"/>
      <c r="J59" s="15"/>
      <c r="K59" s="33"/>
      <c r="L59" s="7"/>
      <c r="M59" s="16"/>
      <c r="N59" s="7"/>
      <c r="O59" s="26"/>
      <c r="P59" s="33"/>
      <c r="Q59" s="7"/>
      <c r="R59" s="16"/>
      <c r="S59" s="7"/>
      <c r="T59" s="26"/>
    </row>
    <row r="60" spans="1:20" x14ac:dyDescent="0.25">
      <c r="A60" s="37"/>
      <c r="B60" s="7"/>
      <c r="C60" s="16"/>
      <c r="D60" s="7"/>
      <c r="E60" s="26"/>
      <c r="F60" s="52"/>
      <c r="G60" s="7"/>
      <c r="H60" s="16"/>
      <c r="I60" s="7"/>
      <c r="J60" s="15"/>
      <c r="K60" s="33"/>
      <c r="L60" s="7"/>
      <c r="M60" s="16"/>
      <c r="N60" s="7"/>
      <c r="O60" s="26"/>
      <c r="P60" s="33"/>
      <c r="Q60" s="7"/>
      <c r="R60" s="16"/>
      <c r="S60" s="7"/>
      <c r="T60" s="26"/>
    </row>
    <row r="61" spans="1:20" x14ac:dyDescent="0.25">
      <c r="A61" s="37"/>
      <c r="B61" s="7"/>
      <c r="C61" s="16"/>
      <c r="D61" s="7"/>
      <c r="E61" s="26"/>
      <c r="F61" s="52"/>
      <c r="G61" s="7"/>
      <c r="H61" s="16"/>
      <c r="I61" s="7"/>
      <c r="J61" s="15"/>
      <c r="K61" s="33"/>
      <c r="L61" s="7"/>
      <c r="M61" s="16"/>
      <c r="N61" s="7"/>
      <c r="O61" s="26"/>
      <c r="P61" s="33"/>
      <c r="Q61" s="7"/>
      <c r="R61" s="16"/>
      <c r="S61" s="7"/>
      <c r="T61" s="26"/>
    </row>
    <row r="62" spans="1:20" x14ac:dyDescent="0.25">
      <c r="A62" s="37"/>
      <c r="B62" s="7"/>
      <c r="C62" s="16"/>
      <c r="D62" s="7"/>
      <c r="E62" s="26"/>
      <c r="F62" s="52"/>
      <c r="G62" s="7"/>
      <c r="H62" s="16"/>
      <c r="I62" s="7"/>
      <c r="J62" s="15"/>
      <c r="K62" s="33"/>
      <c r="L62" s="7"/>
      <c r="M62" s="16"/>
      <c r="N62" s="7"/>
      <c r="O62" s="26"/>
      <c r="P62" s="33"/>
      <c r="Q62" s="7"/>
      <c r="R62" s="16"/>
      <c r="S62" s="7"/>
      <c r="T62" s="26"/>
    </row>
    <row r="63" spans="1:20" x14ac:dyDescent="0.25">
      <c r="A63" s="37"/>
      <c r="B63" s="7"/>
      <c r="C63" s="16"/>
      <c r="D63" s="7"/>
      <c r="E63" s="26"/>
      <c r="F63" s="52"/>
      <c r="G63" s="7"/>
      <c r="H63" s="16"/>
      <c r="I63" s="7"/>
      <c r="J63" s="15"/>
      <c r="K63" s="33"/>
      <c r="L63" s="7"/>
      <c r="M63" s="16"/>
      <c r="N63" s="7"/>
      <c r="O63" s="26"/>
      <c r="P63" s="33"/>
      <c r="Q63" s="7"/>
      <c r="R63" s="16"/>
      <c r="S63" s="7"/>
      <c r="T63" s="26"/>
    </row>
    <row r="64" spans="1:20" x14ac:dyDescent="0.25">
      <c r="A64" s="37"/>
      <c r="B64" s="7"/>
      <c r="C64" s="16"/>
      <c r="D64" s="7"/>
      <c r="E64" s="26"/>
      <c r="F64" s="52"/>
      <c r="G64" s="7"/>
      <c r="H64" s="16"/>
      <c r="I64" s="7"/>
      <c r="J64" s="15"/>
      <c r="K64" s="33"/>
      <c r="L64" s="7"/>
      <c r="M64" s="16"/>
      <c r="N64" s="7"/>
      <c r="O64" s="26"/>
      <c r="P64" s="33"/>
      <c r="Q64" s="7"/>
      <c r="R64" s="16"/>
      <c r="S64" s="7"/>
      <c r="T64" s="26"/>
    </row>
    <row r="65" spans="1:20" x14ac:dyDescent="0.25">
      <c r="A65" s="37"/>
      <c r="B65" s="7"/>
      <c r="C65" s="16"/>
      <c r="D65" s="7"/>
      <c r="E65" s="26"/>
      <c r="F65" s="52"/>
      <c r="G65" s="7"/>
      <c r="H65" s="16"/>
      <c r="I65" s="7"/>
      <c r="J65" s="15"/>
      <c r="K65" s="33"/>
      <c r="L65" s="7"/>
      <c r="M65" s="16"/>
      <c r="N65" s="7"/>
      <c r="O65" s="26"/>
      <c r="P65" s="33"/>
      <c r="Q65" s="7"/>
      <c r="R65" s="16"/>
      <c r="S65" s="7"/>
      <c r="T65" s="26"/>
    </row>
    <row r="66" spans="1:20" x14ac:dyDescent="0.25">
      <c r="A66" s="37"/>
      <c r="B66" s="7"/>
      <c r="C66" s="16"/>
      <c r="D66" s="7"/>
      <c r="E66" s="26"/>
      <c r="F66" s="52"/>
      <c r="G66" s="7"/>
      <c r="H66" s="16"/>
      <c r="I66" s="7"/>
      <c r="J66" s="15"/>
      <c r="K66" s="33"/>
      <c r="L66" s="7"/>
      <c r="M66" s="16"/>
      <c r="N66" s="7"/>
      <c r="O66" s="26"/>
      <c r="P66" s="33"/>
      <c r="Q66" s="7"/>
      <c r="R66" s="16"/>
      <c r="S66" s="7"/>
      <c r="T66" s="26"/>
    </row>
    <row r="67" spans="1:20" x14ac:dyDescent="0.25">
      <c r="A67" s="37"/>
      <c r="B67" s="7"/>
      <c r="C67" s="16"/>
      <c r="D67" s="7"/>
      <c r="E67" s="26"/>
      <c r="F67" s="52"/>
      <c r="G67" s="7"/>
      <c r="H67" s="16"/>
      <c r="I67" s="7"/>
      <c r="J67" s="15"/>
      <c r="K67" s="33"/>
      <c r="L67" s="7"/>
      <c r="M67" s="16"/>
      <c r="N67" s="7"/>
      <c r="O67" s="26"/>
      <c r="P67" s="33"/>
      <c r="Q67" s="7"/>
      <c r="R67" s="16"/>
      <c r="S67" s="7"/>
      <c r="T67" s="26"/>
    </row>
    <row r="68" spans="1:20" x14ac:dyDescent="0.25">
      <c r="A68" s="37"/>
      <c r="B68" s="7"/>
      <c r="C68" s="16"/>
      <c r="D68" s="7"/>
      <c r="E68" s="26"/>
      <c r="F68" s="52"/>
      <c r="G68" s="7"/>
      <c r="H68" s="16"/>
      <c r="I68" s="7"/>
      <c r="J68" s="15"/>
      <c r="K68" s="33"/>
      <c r="L68" s="7"/>
      <c r="M68" s="16"/>
      <c r="N68" s="7"/>
      <c r="O68" s="26"/>
      <c r="P68" s="33"/>
      <c r="Q68" s="7"/>
      <c r="R68" s="16"/>
      <c r="S68" s="7"/>
      <c r="T68" s="26"/>
    </row>
    <row r="69" spans="1:20" x14ac:dyDescent="0.25">
      <c r="A69" s="37"/>
      <c r="B69" s="7"/>
      <c r="C69" s="16"/>
      <c r="D69" s="7"/>
      <c r="E69" s="26"/>
      <c r="F69" s="52"/>
      <c r="G69" s="7"/>
      <c r="H69" s="16"/>
      <c r="I69" s="7"/>
      <c r="J69" s="15"/>
      <c r="K69" s="33"/>
      <c r="L69" s="7"/>
      <c r="M69" s="16"/>
      <c r="N69" s="7"/>
      <c r="O69" s="26"/>
      <c r="P69" s="33"/>
      <c r="Q69" s="7"/>
      <c r="R69" s="16"/>
      <c r="S69" s="7"/>
      <c r="T69" s="26"/>
    </row>
    <row r="70" spans="1:20" x14ac:dyDescent="0.25">
      <c r="A70" s="37"/>
      <c r="B70" s="7"/>
      <c r="C70" s="16"/>
      <c r="D70" s="7"/>
      <c r="E70" s="26"/>
      <c r="F70" s="52"/>
      <c r="G70" s="7"/>
      <c r="H70" s="16"/>
      <c r="I70" s="7"/>
      <c r="J70" s="15"/>
      <c r="K70" s="33"/>
      <c r="L70" s="7"/>
      <c r="M70" s="16"/>
      <c r="N70" s="7"/>
      <c r="O70" s="26"/>
      <c r="P70" s="33"/>
      <c r="Q70" s="7"/>
      <c r="R70" s="16"/>
      <c r="S70" s="7"/>
      <c r="T70" s="26"/>
    </row>
    <row r="71" spans="1:20" x14ac:dyDescent="0.25">
      <c r="A71" s="37"/>
      <c r="B71" s="7"/>
      <c r="C71" s="16"/>
      <c r="D71" s="7"/>
      <c r="E71" s="26"/>
      <c r="F71" s="52"/>
      <c r="G71" s="7"/>
      <c r="H71" s="16"/>
      <c r="I71" s="7"/>
      <c r="J71" s="15"/>
      <c r="K71" s="33"/>
      <c r="L71" s="7"/>
      <c r="M71" s="16"/>
      <c r="N71" s="7"/>
      <c r="O71" s="26"/>
      <c r="P71" s="33"/>
      <c r="Q71" s="7"/>
      <c r="R71" s="16"/>
      <c r="S71" s="7"/>
      <c r="T71" s="26"/>
    </row>
    <row r="72" spans="1:20" x14ac:dyDescent="0.25">
      <c r="A72" s="37"/>
      <c r="B72" s="7"/>
      <c r="C72" s="16"/>
      <c r="D72" s="7"/>
      <c r="E72" s="26"/>
      <c r="F72" s="52"/>
      <c r="G72" s="7"/>
      <c r="H72" s="16"/>
      <c r="I72" s="7"/>
      <c r="J72" s="15"/>
      <c r="K72" s="33"/>
      <c r="L72" s="7"/>
      <c r="M72" s="16"/>
      <c r="N72" s="7"/>
      <c r="O72" s="26"/>
      <c r="P72" s="33"/>
      <c r="Q72" s="7"/>
      <c r="R72" s="16"/>
      <c r="S72" s="7"/>
      <c r="T72" s="26"/>
    </row>
    <row r="73" spans="1:20" x14ac:dyDescent="0.25">
      <c r="A73" s="37"/>
      <c r="B73" s="7"/>
      <c r="C73" s="16"/>
      <c r="D73" s="7"/>
      <c r="E73" s="26"/>
      <c r="F73" s="52"/>
      <c r="G73" s="7"/>
      <c r="H73" s="16"/>
      <c r="I73" s="7"/>
      <c r="J73" s="15"/>
      <c r="K73" s="33"/>
      <c r="L73" s="7"/>
      <c r="M73" s="16"/>
      <c r="N73" s="7"/>
      <c r="O73" s="26"/>
      <c r="P73" s="33"/>
      <c r="Q73" s="7"/>
      <c r="R73" s="16"/>
      <c r="S73" s="7"/>
      <c r="T73" s="26"/>
    </row>
    <row r="74" spans="1:20" x14ac:dyDescent="0.25">
      <c r="A74" s="37"/>
      <c r="B74" s="7"/>
      <c r="C74" s="16"/>
      <c r="D74" s="7"/>
      <c r="E74" s="26"/>
      <c r="F74" s="52"/>
      <c r="G74" s="7"/>
      <c r="H74" s="16"/>
      <c r="I74" s="7"/>
      <c r="J74" s="15"/>
      <c r="K74" s="33"/>
      <c r="L74" s="7"/>
      <c r="M74" s="16"/>
      <c r="N74" s="7"/>
      <c r="O74" s="26"/>
      <c r="P74" s="33"/>
      <c r="Q74" s="7"/>
      <c r="R74" s="16"/>
      <c r="S74" s="7"/>
      <c r="T74" s="26"/>
    </row>
    <row r="75" spans="1:20" x14ac:dyDescent="0.25">
      <c r="A75" s="37"/>
      <c r="B75" s="7"/>
      <c r="C75" s="16"/>
      <c r="D75" s="7"/>
      <c r="E75" s="26"/>
      <c r="F75" s="52"/>
      <c r="G75" s="7"/>
      <c r="H75" s="16"/>
      <c r="I75" s="7"/>
      <c r="J75" s="15"/>
      <c r="K75" s="33"/>
      <c r="L75" s="7"/>
      <c r="M75" s="16"/>
      <c r="N75" s="7"/>
      <c r="O75" s="26"/>
      <c r="P75" s="33"/>
      <c r="Q75" s="7"/>
      <c r="R75" s="16"/>
      <c r="S75" s="7"/>
      <c r="T75" s="26"/>
    </row>
    <row r="76" spans="1:20" x14ac:dyDescent="0.25">
      <c r="A76" s="37"/>
      <c r="B76" s="7"/>
      <c r="C76" s="16"/>
      <c r="D76" s="7"/>
      <c r="E76" s="26"/>
      <c r="F76" s="52"/>
      <c r="G76" s="7"/>
      <c r="H76" s="16"/>
      <c r="I76" s="7"/>
      <c r="J76" s="15"/>
      <c r="K76" s="33"/>
      <c r="L76" s="7"/>
      <c r="M76" s="16"/>
      <c r="N76" s="7"/>
      <c r="O76" s="26"/>
      <c r="P76" s="33"/>
      <c r="Q76" s="7"/>
      <c r="R76" s="16"/>
      <c r="S76" s="7"/>
      <c r="T76" s="26"/>
    </row>
    <row r="77" spans="1:20" x14ac:dyDescent="0.25">
      <c r="A77" s="38"/>
      <c r="B77" s="10"/>
      <c r="C77" s="11"/>
      <c r="D77" s="10"/>
      <c r="E77" s="27"/>
      <c r="F77" s="53"/>
      <c r="G77" s="10"/>
      <c r="H77" s="11"/>
      <c r="I77" s="10"/>
      <c r="J77" s="1"/>
      <c r="K77" s="34"/>
      <c r="L77" s="10"/>
      <c r="M77" s="11"/>
      <c r="N77" s="10"/>
      <c r="O77" s="27"/>
      <c r="P77" s="34"/>
      <c r="Q77" s="10"/>
      <c r="R77" s="11"/>
      <c r="S77" s="10"/>
      <c r="T77" s="27"/>
    </row>
  </sheetData>
  <mergeCells count="5">
    <mergeCell ref="A3:E3"/>
    <mergeCell ref="K3:O3"/>
    <mergeCell ref="P3:T3"/>
    <mergeCell ref="F3:J3"/>
    <mergeCell ref="A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</vt:lpstr>
      <vt:lpstr>TONG HOP</vt:lpstr>
      <vt:lpstr>CAC CONG TRINH</vt:lpstr>
      <vt:lpstr>1.SHINWON 17</vt:lpstr>
      <vt:lpstr>2.HTMB VAL20</vt:lpstr>
      <vt:lpstr>3.VIETCREDIT</vt:lpstr>
      <vt:lpstr>4.WH</vt:lpstr>
      <vt:lpstr>5.TN ĐUC</vt:lpstr>
      <vt:lpstr>6.NAM THUAN MR T19</vt:lpstr>
      <vt:lpstr>7.PM</vt:lpstr>
      <vt:lpstr>8.SMART</vt:lpstr>
      <vt:lpstr>9.SWE T16</vt:lpstr>
      <vt:lpstr>10.LOCALIZE</vt:lpstr>
      <vt:lpstr>11.NVG</vt:lpstr>
      <vt:lpstr>12.SPN T20</vt:lpstr>
      <vt:lpstr>13.DIAG Q9</vt:lpstr>
      <vt:lpstr>14.DIAG Q5</vt:lpstr>
      <vt:lpstr>15.DIAG Q10</vt:lpstr>
      <vt:lpstr>16.MSQUYNH</vt:lpstr>
      <vt:lpstr>17.HPI NH</vt:lpstr>
      <vt:lpstr>18.JACCS T19</vt:lpstr>
      <vt:lpstr>19.VIETCREDIT T7</vt:lpstr>
      <vt:lpstr>20.IPS Q2</vt:lpstr>
      <vt:lpstr>GUARDIAN Q4</vt:lpstr>
      <vt:lpstr>GUARDIAN Q9</vt:lpstr>
      <vt:lpstr>GUARDIAN TD</vt:lpstr>
      <vt:lpstr>MEDIKA</vt:lpstr>
      <vt:lpstr>PAN ASIA</vt:lpstr>
      <vt:lpstr>REE</vt:lpstr>
      <vt:lpstr>SANDOZ T16</vt:lpstr>
      <vt:lpstr>SUPERWIND NAMTHUAN</vt:lpstr>
      <vt:lpstr>JACCS</vt:lpstr>
      <vt:lpstr>AQUA</vt:lpstr>
      <vt:lpstr>AQUA SR</vt:lpstr>
      <vt:lpstr>KVB</vt:lpstr>
      <vt:lpstr>LAVIE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cp:lastPrinted>2020-07-22T07:32:48Z</cp:lastPrinted>
  <dcterms:created xsi:type="dcterms:W3CDTF">2020-07-07T02:07:02Z</dcterms:created>
  <dcterms:modified xsi:type="dcterms:W3CDTF">2020-08-27T07:33:34Z</dcterms:modified>
</cp:coreProperties>
</file>